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brm\OneDrive\Plocha\"/>
    </mc:Choice>
  </mc:AlternateContent>
  <bookViews>
    <workbookView xWindow="0" yWindow="0" windowWidth="0" windowHeight="0"/>
  </bookViews>
  <sheets>
    <sheet name="Rekapitulace stavby" sheetId="1" r:id="rId1"/>
    <sheet name="1 - Architektonicko-stave..." sheetId="2" r:id="rId2"/>
    <sheet name="2 - Ústřední topení" sheetId="3" r:id="rId3"/>
    <sheet name="3 - Zdravotechnika" sheetId="4" r:id="rId4"/>
    <sheet name="4 - Vzduchotechnika" sheetId="5" r:id="rId5"/>
    <sheet name="5 - Elektroinstalace - si..." sheetId="6" r:id="rId6"/>
    <sheet name="6 - Elektroinstalace - sl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Architektonicko-stave...'!$C$136:$K$597</definedName>
    <definedName name="_xlnm.Print_Area" localSheetId="1">'1 - Architektonicko-stave...'!$C$4:$J$76,'1 - Architektonicko-stave...'!$C$82:$J$118,'1 - Architektonicko-stave...'!$C$124:$J$597</definedName>
    <definedName name="_xlnm.Print_Titles" localSheetId="1">'1 - Architektonicko-stave...'!$136:$136</definedName>
    <definedName name="_xlnm._FilterDatabase" localSheetId="2" hidden="1">'2 - Ústřední topení'!$C$117:$K$121</definedName>
    <definedName name="_xlnm.Print_Area" localSheetId="2">'2 - Ústřední topení'!$C$4:$J$76,'2 - Ústřední topení'!$C$82:$J$99,'2 - Ústřední topení'!$C$105:$J$121</definedName>
    <definedName name="_xlnm.Print_Titles" localSheetId="2">'2 - Ústřední topení'!$117:$117</definedName>
    <definedName name="_xlnm._FilterDatabase" localSheetId="3" hidden="1">'3 - Zdravotechnika'!$C$117:$K$121</definedName>
    <definedName name="_xlnm.Print_Area" localSheetId="3">'3 - Zdravotechnika'!$C$4:$J$76,'3 - Zdravotechnika'!$C$82:$J$99,'3 - Zdravotechnika'!$C$105:$J$121</definedName>
    <definedName name="_xlnm.Print_Titles" localSheetId="3">'3 - Zdravotechnika'!$117:$117</definedName>
    <definedName name="_xlnm._FilterDatabase" localSheetId="4" hidden="1">'4 - Vzduchotechnika'!$C$117:$K$121</definedName>
    <definedName name="_xlnm.Print_Area" localSheetId="4">'4 - Vzduchotechnika'!$C$4:$J$76,'4 - Vzduchotechnika'!$C$82:$J$99,'4 - Vzduchotechnika'!$C$105:$J$121</definedName>
    <definedName name="_xlnm.Print_Titles" localSheetId="4">'4 - Vzduchotechnika'!$117:$117</definedName>
    <definedName name="_xlnm._FilterDatabase" localSheetId="5" hidden="1">'5 - Elektroinstalace - si...'!$C$117:$K$122</definedName>
    <definedName name="_xlnm.Print_Area" localSheetId="5">'5 - Elektroinstalace - si...'!$C$4:$J$76,'5 - Elektroinstalace - si...'!$C$82:$J$99,'5 - Elektroinstalace - si...'!$C$105:$J$122</definedName>
    <definedName name="_xlnm.Print_Titles" localSheetId="5">'5 - Elektroinstalace - si...'!$117:$117</definedName>
    <definedName name="_xlnm._FilterDatabase" localSheetId="6" hidden="1">'6 - Elektroinstalace - sl...'!$C$117:$K$121</definedName>
    <definedName name="_xlnm.Print_Area" localSheetId="6">'6 - Elektroinstalace - sl...'!$C$4:$J$76,'6 - Elektroinstalace - sl...'!$C$82:$J$99,'6 - Elektroinstalace - sl...'!$C$105:$J$121</definedName>
    <definedName name="_xlnm.Print_Titles" localSheetId="6">'6 - Elektroinstalace - sl...'!$117:$117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85"/>
  <c i="6" r="J37"/>
  <c r="J36"/>
  <c i="1" r="AY99"/>
  <c i="6" r="J35"/>
  <c i="1" r="AX99"/>
  <c i="6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85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89"/>
  <c r="E7"/>
  <c r="E85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2" r="J37"/>
  <c r="J36"/>
  <c i="1" r="AY95"/>
  <c i="2" r="J35"/>
  <c i="1" r="AX95"/>
  <c i="2"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0"/>
  <c r="BH500"/>
  <c r="BG500"/>
  <c r="BF500"/>
  <c r="T500"/>
  <c r="R500"/>
  <c r="P500"/>
  <c r="BI499"/>
  <c r="BH499"/>
  <c r="BG499"/>
  <c r="BF499"/>
  <c r="T499"/>
  <c r="R499"/>
  <c r="P499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397"/>
  <c r="BH397"/>
  <c r="BG397"/>
  <c r="BF397"/>
  <c r="T397"/>
  <c r="R397"/>
  <c r="P397"/>
  <c r="BI395"/>
  <c r="BH395"/>
  <c r="BG395"/>
  <c r="BF395"/>
  <c r="T395"/>
  <c r="R395"/>
  <c r="P395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30"/>
  <c r="BH230"/>
  <c r="BG230"/>
  <c r="BF230"/>
  <c r="T230"/>
  <c r="R230"/>
  <c r="P230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F131"/>
  <c r="E129"/>
  <c r="F89"/>
  <c r="E87"/>
  <c r="J24"/>
  <c r="E24"/>
  <c r="J92"/>
  <c r="J23"/>
  <c r="J21"/>
  <c r="E21"/>
  <c r="J91"/>
  <c r="J20"/>
  <c r="J18"/>
  <c r="E18"/>
  <c r="F134"/>
  <c r="J17"/>
  <c r="J15"/>
  <c r="E15"/>
  <c r="F133"/>
  <c r="J14"/>
  <c r="J12"/>
  <c r="J131"/>
  <c r="E7"/>
  <c r="E85"/>
  <c i="1" r="L90"/>
  <c r="AM90"/>
  <c r="AM89"/>
  <c r="L89"/>
  <c r="AM87"/>
  <c r="L87"/>
  <c r="L85"/>
  <c r="L84"/>
  <c i="2" r="J597"/>
  <c r="J596"/>
  <c r="J593"/>
  <c r="BK591"/>
  <c r="BK588"/>
  <c r="BK585"/>
  <c r="J583"/>
  <c r="J577"/>
  <c r="J575"/>
  <c r="BK571"/>
  <c r="J568"/>
  <c r="BK564"/>
  <c r="BK558"/>
  <c r="J552"/>
  <c r="BK550"/>
  <c r="J548"/>
  <c r="J545"/>
  <c r="BK538"/>
  <c r="BK535"/>
  <c r="J530"/>
  <c r="BK524"/>
  <c r="J519"/>
  <c r="J514"/>
  <c r="BK512"/>
  <c r="BK510"/>
  <c r="J507"/>
  <c r="BK504"/>
  <c r="BK500"/>
  <c r="BK492"/>
  <c r="J490"/>
  <c r="J487"/>
  <c r="BK485"/>
  <c r="J480"/>
  <c r="J476"/>
  <c r="J467"/>
  <c r="J463"/>
  <c r="J458"/>
  <c r="BK455"/>
  <c r="J450"/>
  <c r="J446"/>
  <c r="BK443"/>
  <c r="BK426"/>
  <c r="BK422"/>
  <c r="J420"/>
  <c r="J412"/>
  <c r="J395"/>
  <c r="J378"/>
  <c r="J374"/>
  <c r="BK370"/>
  <c r="BK366"/>
  <c r="J361"/>
  <c r="BK357"/>
  <c r="BK353"/>
  <c r="BK349"/>
  <c r="BK346"/>
  <c r="BK343"/>
  <c r="BK339"/>
  <c r="BK337"/>
  <c r="BK333"/>
  <c r="BK328"/>
  <c r="J325"/>
  <c r="BK322"/>
  <c r="BK318"/>
  <c r="J314"/>
  <c r="J310"/>
  <c r="J307"/>
  <c r="J299"/>
  <c r="J296"/>
  <c r="BK294"/>
  <c r="BK290"/>
  <c r="J288"/>
  <c r="BK283"/>
  <c r="J267"/>
  <c r="J263"/>
  <c r="J261"/>
  <c r="J257"/>
  <c r="J256"/>
  <c r="J253"/>
  <c r="BK247"/>
  <c r="J227"/>
  <c r="J222"/>
  <c r="BK220"/>
  <c r="BK212"/>
  <c r="BK208"/>
  <c r="BK203"/>
  <c r="BK200"/>
  <c r="BK196"/>
  <c r="J193"/>
  <c r="BK191"/>
  <c r="J188"/>
  <c r="BK180"/>
  <c r="BK178"/>
  <c r="J173"/>
  <c r="BK165"/>
  <c r="BK157"/>
  <c r="J152"/>
  <c r="BK144"/>
  <c i="1" r="AS94"/>
  <c i="2" r="BK584"/>
  <c r="BK579"/>
  <c r="J576"/>
  <c r="J571"/>
  <c r="BK568"/>
  <c r="J564"/>
  <c r="J558"/>
  <c r="BK552"/>
  <c r="J550"/>
  <c r="J546"/>
  <c r="BK543"/>
  <c r="J538"/>
  <c r="J535"/>
  <c r="BK530"/>
  <c r="J524"/>
  <c r="BK519"/>
  <c r="BK514"/>
  <c r="J512"/>
  <c r="J510"/>
  <c r="BK507"/>
  <c r="J504"/>
  <c r="J500"/>
  <c r="J492"/>
  <c r="BK490"/>
  <c r="BK487"/>
  <c r="J485"/>
  <c r="BK480"/>
  <c r="J478"/>
  <c r="BK476"/>
  <c r="BK469"/>
  <c r="BK467"/>
  <c r="J465"/>
  <c r="BK463"/>
  <c r="J460"/>
  <c r="BK458"/>
  <c r="J457"/>
  <c r="J455"/>
  <c r="BK450"/>
  <c r="J448"/>
  <c r="BK446"/>
  <c r="BK444"/>
  <c r="J443"/>
  <c r="BK441"/>
  <c r="J426"/>
  <c r="J425"/>
  <c r="BK424"/>
  <c r="J424"/>
  <c r="J422"/>
  <c r="J416"/>
  <c r="BK412"/>
  <c r="J397"/>
  <c r="BK395"/>
  <c r="BK380"/>
  <c r="BK378"/>
  <c r="BK377"/>
  <c r="BK374"/>
  <c r="BK372"/>
  <c r="J370"/>
  <c r="J368"/>
  <c r="J366"/>
  <c r="BK364"/>
  <c r="BK361"/>
  <c r="J359"/>
  <c r="J357"/>
  <c r="BK355"/>
  <c r="J353"/>
  <c r="J351"/>
  <c r="J349"/>
  <c r="J348"/>
  <c r="J346"/>
  <c r="J345"/>
  <c r="J343"/>
  <c r="J341"/>
  <c r="J337"/>
  <c r="J333"/>
  <c r="J328"/>
  <c r="BK325"/>
  <c r="J323"/>
  <c r="BK321"/>
  <c r="BK316"/>
  <c r="BK312"/>
  <c r="J309"/>
  <c r="J302"/>
  <c r="BK297"/>
  <c r="J295"/>
  <c r="BK291"/>
  <c r="BK289"/>
  <c r="J287"/>
  <c r="J282"/>
  <c r="J265"/>
  <c r="J262"/>
  <c r="J259"/>
  <c r="BK256"/>
  <c r="BK253"/>
  <c r="J247"/>
  <c r="BK227"/>
  <c r="BK222"/>
  <c r="J220"/>
  <c r="J212"/>
  <c r="J208"/>
  <c r="J201"/>
  <c r="BK199"/>
  <c r="J194"/>
  <c r="BK192"/>
  <c r="J190"/>
  <c r="BK186"/>
  <c r="J180"/>
  <c r="BK176"/>
  <c r="BK173"/>
  <c r="J165"/>
  <c r="BK154"/>
  <c r="J150"/>
  <c r="BK140"/>
  <c i="3" r="BK121"/>
  <c r="F37"/>
  <c i="1" r="BD96"/>
  <c i="3" r="F36"/>
  <c i="1" r="BC96"/>
  <c i="4" r="J121"/>
  <c r="F35"/>
  <c i="1" r="BB97"/>
  <c i="4" r="J34"/>
  <c i="1" r="AW97"/>
  <c i="5" r="BK121"/>
  <c r="F36"/>
  <c i="1" r="BC98"/>
  <c i="5" r="J34"/>
  <c i="1" r="AW98"/>
  <c i="6" r="BK121"/>
  <c r="J121"/>
  <c i="7" r="F35"/>
  <c i="1" r="BB100"/>
  <c i="7" r="F34"/>
  <c i="1" r="BA100"/>
  <c i="2" r="BK597"/>
  <c r="BK596"/>
  <c r="J595"/>
  <c r="J592"/>
  <c r="J589"/>
  <c r="J586"/>
  <c r="J584"/>
  <c r="J579"/>
  <c r="BK576"/>
  <c r="BK573"/>
  <c r="J569"/>
  <c r="J566"/>
  <c r="BK562"/>
  <c r="J554"/>
  <c r="BK551"/>
  <c r="BK546"/>
  <c r="J543"/>
  <c r="J542"/>
  <c r="BK536"/>
  <c r="BK534"/>
  <c r="J526"/>
  <c r="J522"/>
  <c r="J516"/>
  <c r="BK513"/>
  <c r="J511"/>
  <c r="BK508"/>
  <c r="BK505"/>
  <c r="J503"/>
  <c r="BK499"/>
  <c r="J491"/>
  <c r="J489"/>
  <c r="J486"/>
  <c r="J482"/>
  <c r="BK478"/>
  <c r="J469"/>
  <c r="BK465"/>
  <c r="BK460"/>
  <c r="BK457"/>
  <c r="BK448"/>
  <c r="J444"/>
  <c r="J441"/>
  <c r="BK425"/>
  <c r="BK420"/>
  <c r="BK416"/>
  <c r="BK397"/>
  <c r="J380"/>
  <c r="J377"/>
  <c r="J372"/>
  <c r="BK368"/>
  <c r="J364"/>
  <c r="BK359"/>
  <c r="J355"/>
  <c r="BK351"/>
  <c r="BK348"/>
  <c r="BK345"/>
  <c r="BK341"/>
  <c r="J339"/>
  <c r="BK335"/>
  <c r="BK331"/>
  <c r="BK326"/>
  <c r="BK323"/>
  <c r="J321"/>
  <c r="J316"/>
  <c r="J312"/>
  <c r="BK309"/>
  <c r="BK302"/>
  <c r="J297"/>
  <c r="BK295"/>
  <c r="J291"/>
  <c r="J289"/>
  <c r="BK287"/>
  <c r="BK282"/>
  <c r="BK265"/>
  <c r="BK262"/>
  <c r="BK259"/>
  <c r="J254"/>
  <c r="BK250"/>
  <c r="BK230"/>
  <c r="BK224"/>
  <c r="BK221"/>
  <c r="J219"/>
  <c r="BK210"/>
  <c r="J206"/>
  <c r="BK201"/>
  <c r="J199"/>
  <c r="BK194"/>
  <c r="J192"/>
  <c r="BK190"/>
  <c r="J186"/>
  <c r="BK183"/>
  <c r="J176"/>
  <c r="BK171"/>
  <c r="BK164"/>
  <c r="J154"/>
  <c r="BK150"/>
  <c r="J140"/>
  <c r="BK595"/>
  <c r="BK593"/>
  <c r="BK592"/>
  <c r="J591"/>
  <c r="BK589"/>
  <c r="J588"/>
  <c r="BK586"/>
  <c r="J585"/>
  <c r="BK583"/>
  <c r="BK577"/>
  <c r="BK575"/>
  <c r="J573"/>
  <c r="BK569"/>
  <c r="BK566"/>
  <c r="J562"/>
  <c r="BK554"/>
  <c r="J551"/>
  <c r="BK548"/>
  <c r="BK545"/>
  <c r="BK542"/>
  <c r="J536"/>
  <c r="J534"/>
  <c r="BK526"/>
  <c r="BK522"/>
  <c r="BK516"/>
  <c r="J513"/>
  <c r="BK511"/>
  <c r="J508"/>
  <c r="J505"/>
  <c r="BK503"/>
  <c r="J499"/>
  <c r="BK491"/>
  <c r="BK489"/>
  <c r="BK486"/>
  <c r="BK482"/>
  <c r="J335"/>
  <c r="J331"/>
  <c r="J326"/>
  <c r="J322"/>
  <c r="J318"/>
  <c r="BK314"/>
  <c r="BK310"/>
  <c r="BK307"/>
  <c r="BK299"/>
  <c r="BK296"/>
  <c r="J294"/>
  <c r="J290"/>
  <c r="BK288"/>
  <c r="J283"/>
  <c r="BK267"/>
  <c r="BK263"/>
  <c r="BK261"/>
  <c r="BK257"/>
  <c r="BK254"/>
  <c r="J250"/>
  <c r="J230"/>
  <c r="J224"/>
  <c r="J221"/>
  <c r="BK219"/>
  <c r="J210"/>
  <c r="BK206"/>
  <c r="J203"/>
  <c r="J200"/>
  <c r="J196"/>
  <c r="BK193"/>
  <c r="J191"/>
  <c r="BK188"/>
  <c r="J183"/>
  <c r="J178"/>
  <c r="J171"/>
  <c r="J164"/>
  <c r="J157"/>
  <c r="BK152"/>
  <c r="J144"/>
  <c i="3" r="J121"/>
  <c r="F35"/>
  <c i="1" r="BB96"/>
  <c i="3" r="F34"/>
  <c i="1" r="BA96"/>
  <c i="4" r="BK121"/>
  <c r="F37"/>
  <c i="1" r="BD97"/>
  <c i="4" r="F36"/>
  <c i="1" r="BC97"/>
  <c i="5" r="J121"/>
  <c r="F37"/>
  <c i="1" r="BD98"/>
  <c i="5" r="F35"/>
  <c i="1" r="BB98"/>
  <c i="6" r="J122"/>
  <c r="BK122"/>
  <c i="7" r="J121"/>
  <c r="BK121"/>
  <c r="F37"/>
  <c i="1" r="BD100"/>
  <c i="7" r="F36"/>
  <c i="1" r="BC100"/>
  <c i="2" l="1" r="BK139"/>
  <c r="J139"/>
  <c r="J98"/>
  <c r="R139"/>
  <c r="BK149"/>
  <c r="J149"/>
  <c r="J99"/>
  <c r="R149"/>
  <c r="BK156"/>
  <c r="J156"/>
  <c r="J100"/>
  <c r="R156"/>
  <c r="BK185"/>
  <c r="J185"/>
  <c r="J101"/>
  <c r="T185"/>
  <c r="BK218"/>
  <c r="J218"/>
  <c r="J102"/>
  <c r="R218"/>
  <c r="BK229"/>
  <c r="J229"/>
  <c r="J105"/>
  <c r="R229"/>
  <c r="BK258"/>
  <c r="J258"/>
  <c r="J106"/>
  <c r="R258"/>
  <c r="BK298"/>
  <c r="J298"/>
  <c r="J107"/>
  <c r="R298"/>
  <c r="BK347"/>
  <c r="J347"/>
  <c r="J108"/>
  <c r="R347"/>
  <c r="BK379"/>
  <c r="J379"/>
  <c r="J109"/>
  <c r="R379"/>
  <c r="BK445"/>
  <c r="J445"/>
  <c r="J110"/>
  <c r="R445"/>
  <c r="BK506"/>
  <c r="J506"/>
  <c r="J111"/>
  <c r="R506"/>
  <c r="BK515"/>
  <c r="J515"/>
  <c r="J112"/>
  <c r="T515"/>
  <c r="BK537"/>
  <c r="J537"/>
  <c r="J113"/>
  <c r="T537"/>
  <c r="P553"/>
  <c r="T553"/>
  <c r="P578"/>
  <c r="T578"/>
  <c r="BK590"/>
  <c r="J590"/>
  <c r="J116"/>
  <c r="T590"/>
  <c r="P594"/>
  <c r="R594"/>
  <c i="6" r="BK120"/>
  <c r="J120"/>
  <c r="J98"/>
  <c r="R120"/>
  <c r="R119"/>
  <c r="R118"/>
  <c i="2" r="P139"/>
  <c r="T139"/>
  <c r="P149"/>
  <c r="T149"/>
  <c r="P156"/>
  <c r="T156"/>
  <c r="P185"/>
  <c r="R185"/>
  <c r="P218"/>
  <c r="T218"/>
  <c r="P229"/>
  <c r="T229"/>
  <c r="P258"/>
  <c r="T258"/>
  <c r="P298"/>
  <c r="T298"/>
  <c r="P347"/>
  <c r="T347"/>
  <c r="P379"/>
  <c r="T379"/>
  <c r="P445"/>
  <c r="T445"/>
  <c r="P506"/>
  <c r="T506"/>
  <c r="P515"/>
  <c r="R515"/>
  <c r="P537"/>
  <c r="R537"/>
  <c r="BK553"/>
  <c r="J553"/>
  <c r="J114"/>
  <c r="R553"/>
  <c r="BK578"/>
  <c r="J578"/>
  <c r="J115"/>
  <c r="R578"/>
  <c r="P590"/>
  <c r="R590"/>
  <c r="BK594"/>
  <c r="J594"/>
  <c r="J117"/>
  <c r="T594"/>
  <c i="6" r="P120"/>
  <c r="P119"/>
  <c r="P118"/>
  <c i="1" r="AU99"/>
  <c i="6" r="T120"/>
  <c r="T119"/>
  <c r="T118"/>
  <c i="2" r="BK226"/>
  <c r="J226"/>
  <c r="J103"/>
  <c i="3" r="BK120"/>
  <c r="J120"/>
  <c r="J98"/>
  <c i="4" r="BK120"/>
  <c r="J120"/>
  <c r="J98"/>
  <c i="5" r="BK120"/>
  <c r="J120"/>
  <c r="J98"/>
  <c i="7" r="BK120"/>
  <c r="BK119"/>
  <c r="BK118"/>
  <c r="J118"/>
  <c r="J96"/>
  <c r="F91"/>
  <c r="F92"/>
  <c r="E108"/>
  <c r="J112"/>
  <c r="J114"/>
  <c r="J92"/>
  <c r="BE121"/>
  <c i="6" r="J89"/>
  <c r="J91"/>
  <c r="F92"/>
  <c r="E108"/>
  <c r="F114"/>
  <c r="BE121"/>
  <c r="J92"/>
  <c r="BE122"/>
  <c i="5" r="J91"/>
  <c r="F92"/>
  <c r="J92"/>
  <c r="E108"/>
  <c r="J112"/>
  <c r="F114"/>
  <c r="BE121"/>
  <c i="4" r="F91"/>
  <c r="F92"/>
  <c r="E108"/>
  <c r="J114"/>
  <c r="J115"/>
  <c r="J89"/>
  <c r="BE121"/>
  <c i="3" r="E85"/>
  <c r="F91"/>
  <c r="J92"/>
  <c r="F115"/>
  <c r="BE121"/>
  <c r="J89"/>
  <c r="J91"/>
  <c i="2" r="J89"/>
  <c r="F92"/>
  <c r="E127"/>
  <c r="J133"/>
  <c r="J134"/>
  <c r="BE154"/>
  <c r="BE157"/>
  <c r="BE171"/>
  <c r="BE173"/>
  <c r="BE186"/>
  <c r="BE191"/>
  <c r="BE192"/>
  <c r="BE196"/>
  <c r="BE210"/>
  <c r="BE212"/>
  <c r="BE221"/>
  <c r="BE222"/>
  <c r="BE227"/>
  <c r="BE250"/>
  <c r="BE254"/>
  <c r="BE256"/>
  <c r="BE259"/>
  <c r="BE262"/>
  <c r="BE265"/>
  <c r="BE287"/>
  <c r="BE290"/>
  <c r="BE295"/>
  <c r="BE296"/>
  <c r="BE302"/>
  <c r="BE310"/>
  <c r="BE312"/>
  <c r="BE316"/>
  <c r="BE318"/>
  <c r="BE323"/>
  <c r="BE337"/>
  <c r="BE353"/>
  <c r="BE357"/>
  <c r="BE359"/>
  <c r="BE361"/>
  <c r="BE372"/>
  <c r="BE374"/>
  <c r="BE377"/>
  <c r="BE380"/>
  <c r="BE397"/>
  <c r="BE416"/>
  <c r="BE420"/>
  <c r="BE422"/>
  <c r="BE426"/>
  <c r="BE444"/>
  <c r="BE448"/>
  <c r="BE457"/>
  <c r="BE460"/>
  <c r="BE467"/>
  <c r="BE469"/>
  <c r="BE478"/>
  <c r="BE480"/>
  <c r="BE485"/>
  <c r="BE486"/>
  <c r="BE489"/>
  <c r="BE490"/>
  <c r="BE500"/>
  <c r="BE510"/>
  <c r="BE514"/>
  <c r="BE516"/>
  <c r="BE519"/>
  <c r="BE522"/>
  <c r="BE526"/>
  <c r="BE530"/>
  <c r="BE538"/>
  <c r="BE542"/>
  <c r="BE543"/>
  <c r="BE546"/>
  <c r="BE551"/>
  <c r="BE552"/>
  <c r="BE566"/>
  <c r="BE568"/>
  <c r="BE573"/>
  <c r="BE576"/>
  <c r="BE577"/>
  <c r="BE579"/>
  <c r="BE583"/>
  <c r="BE585"/>
  <c r="BE586"/>
  <c r="BE589"/>
  <c r="BE591"/>
  <c r="BE593"/>
  <c r="F91"/>
  <c r="BE140"/>
  <c r="BE144"/>
  <c r="BE150"/>
  <c r="BE152"/>
  <c r="BE164"/>
  <c r="BE165"/>
  <c r="BE176"/>
  <c r="BE178"/>
  <c r="BE180"/>
  <c r="BE183"/>
  <c r="BE188"/>
  <c r="BE190"/>
  <c r="BE193"/>
  <c r="BE194"/>
  <c r="BE199"/>
  <c r="BE200"/>
  <c r="BE201"/>
  <c r="BE203"/>
  <c r="BE206"/>
  <c r="BE208"/>
  <c r="BE219"/>
  <c r="BE220"/>
  <c r="BE224"/>
  <c r="BE230"/>
  <c r="BE247"/>
  <c r="BE253"/>
  <c r="BE257"/>
  <c r="BE261"/>
  <c r="BE263"/>
  <c r="BE267"/>
  <c r="BE282"/>
  <c r="BE283"/>
  <c r="BE288"/>
  <c r="BE289"/>
  <c r="BE291"/>
  <c r="BE294"/>
  <c r="BE297"/>
  <c r="BE299"/>
  <c r="BE307"/>
  <c r="BE309"/>
  <c r="BE314"/>
  <c r="BE321"/>
  <c r="BE322"/>
  <c r="BE325"/>
  <c r="BE326"/>
  <c r="BE328"/>
  <c r="BE331"/>
  <c r="BE333"/>
  <c r="BE335"/>
  <c r="BE339"/>
  <c r="BE341"/>
  <c r="BE343"/>
  <c r="BE345"/>
  <c r="BE346"/>
  <c r="BE348"/>
  <c r="BE349"/>
  <c r="BE351"/>
  <c r="BE355"/>
  <c r="BE364"/>
  <c r="BE366"/>
  <c r="BE368"/>
  <c r="BE370"/>
  <c r="BE378"/>
  <c r="BE395"/>
  <c r="BE412"/>
  <c r="BE424"/>
  <c r="BE425"/>
  <c r="BE441"/>
  <c r="BE443"/>
  <c r="BE446"/>
  <c r="BE450"/>
  <c r="BE455"/>
  <c r="BE458"/>
  <c r="BE463"/>
  <c r="BE465"/>
  <c r="BE476"/>
  <c r="BE482"/>
  <c r="BE487"/>
  <c r="BE491"/>
  <c r="BE492"/>
  <c r="BE499"/>
  <c r="BE503"/>
  <c r="BE504"/>
  <c r="BE505"/>
  <c r="BE507"/>
  <c r="BE508"/>
  <c r="BE511"/>
  <c r="BE512"/>
  <c r="BE513"/>
  <c r="BE524"/>
  <c r="BE534"/>
  <c r="BE535"/>
  <c r="BE536"/>
  <c r="BE545"/>
  <c r="BE548"/>
  <c r="BE550"/>
  <c r="BE554"/>
  <c r="BE558"/>
  <c r="BE562"/>
  <c r="BE564"/>
  <c r="BE569"/>
  <c r="BE571"/>
  <c r="BE575"/>
  <c r="BE584"/>
  <c r="BE588"/>
  <c r="BE592"/>
  <c r="BE595"/>
  <c r="BE596"/>
  <c r="BE597"/>
  <c r="F34"/>
  <c i="1" r="BA95"/>
  <c i="2" r="F37"/>
  <c i="1" r="BD95"/>
  <c i="3" r="J34"/>
  <c i="1" r="AW96"/>
  <c i="3" r="F33"/>
  <c i="1" r="AZ96"/>
  <c i="4" r="F34"/>
  <c i="1" r="BA97"/>
  <c i="4" r="J33"/>
  <c i="1" r="AV97"/>
  <c r="AT97"/>
  <c i="5" r="J33"/>
  <c i="1" r="AV98"/>
  <c r="AT98"/>
  <c i="5" r="F34"/>
  <c i="1" r="BA98"/>
  <c i="6" r="F34"/>
  <c i="1" r="BA99"/>
  <c i="6" r="F35"/>
  <c i="1" r="BB99"/>
  <c i="6" r="J34"/>
  <c i="1" r="AW99"/>
  <c i="6" r="F37"/>
  <c i="1" r="BD99"/>
  <c i="6" r="F36"/>
  <c i="1" r="BC99"/>
  <c i="7" r="F33"/>
  <c i="1" r="AZ100"/>
  <c i="7" r="J34"/>
  <c i="1" r="AW100"/>
  <c i="2" r="J34"/>
  <c i="1" r="AW95"/>
  <c i="2" r="F35"/>
  <c i="1" r="BB95"/>
  <c i="2" r="F36"/>
  <c i="1" r="BC95"/>
  <c i="2" l="1" r="P138"/>
  <c r="T228"/>
  <c r="P228"/>
  <c r="T138"/>
  <c r="T137"/>
  <c r="R228"/>
  <c r="R138"/>
  <c r="R137"/>
  <c r="BK228"/>
  <c r="J228"/>
  <c r="J104"/>
  <c i="3" r="BK119"/>
  <c r="J119"/>
  <c r="J97"/>
  <c i="5" r="BK119"/>
  <c r="J119"/>
  <c r="J97"/>
  <c i="6" r="BK119"/>
  <c r="J119"/>
  <c r="J97"/>
  <c i="7" r="J119"/>
  <c r="J97"/>
  <c r="J120"/>
  <c r="J98"/>
  <c i="2" r="BK138"/>
  <c r="J138"/>
  <c r="J97"/>
  <c i="4" r="BK119"/>
  <c r="J119"/>
  <c r="J97"/>
  <c i="1" r="BD94"/>
  <c r="W33"/>
  <c r="BB94"/>
  <c r="AX94"/>
  <c r="BC94"/>
  <c r="W32"/>
  <c i="7" r="J30"/>
  <c i="1" r="AG100"/>
  <c i="2" r="J33"/>
  <c i="1" r="AV95"/>
  <c r="AT95"/>
  <c i="2" r="F33"/>
  <c i="1" r="AZ95"/>
  <c i="3" r="J33"/>
  <c i="1" r="AV96"/>
  <c r="AT96"/>
  <c i="4" r="F33"/>
  <c i="1" r="AZ97"/>
  <c i="5" r="F33"/>
  <c i="1" r="AZ98"/>
  <c i="6" r="J33"/>
  <c i="1" r="AV99"/>
  <c r="AT99"/>
  <c i="6" r="F33"/>
  <c i="1" r="AZ99"/>
  <c i="7" r="J33"/>
  <c i="1" r="AV100"/>
  <c r="AT100"/>
  <c r="AN100"/>
  <c r="BA94"/>
  <c r="AW94"/>
  <c r="AK30"/>
  <c i="2" l="1" r="P137"/>
  <c i="1" r="AU95"/>
  <c i="2" r="BK137"/>
  <c r="J137"/>
  <c r="J96"/>
  <c i="3" r="BK118"/>
  <c r="J118"/>
  <c r="J96"/>
  <c i="4" r="BK118"/>
  <c r="J118"/>
  <c r="J96"/>
  <c i="5" r="BK118"/>
  <c r="J118"/>
  <c r="J96"/>
  <c i="6" r="BK118"/>
  <c r="J118"/>
  <c r="J96"/>
  <c i="7" r="J39"/>
  <c i="1" r="AU94"/>
  <c r="W30"/>
  <c r="AY94"/>
  <c r="W31"/>
  <c r="AZ94"/>
  <c r="W29"/>
  <c i="2" l="1" r="J30"/>
  <c i="1" r="AG95"/>
  <c i="3" r="J30"/>
  <c i="1" r="AG96"/>
  <c i="4" r="J30"/>
  <c r="J39"/>
  <c i="6" r="J30"/>
  <c i="1" r="AG99"/>
  <c i="5" r="J30"/>
  <c i="1" r="AG98"/>
  <c r="AN98"/>
  <c r="AV94"/>
  <c r="AK29"/>
  <c l="1" r="AG97"/>
  <c r="AN97"/>
  <c i="3" r="J39"/>
  <c i="5" r="J39"/>
  <c i="6" r="J39"/>
  <c i="2" r="J39"/>
  <c i="1" r="AN95"/>
  <c r="AN96"/>
  <c r="AN99"/>
  <c r="AT94"/>
  <c l="1"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<sst xmlns="http://schemas.openxmlformats.org/spreadsheetml/2006/main">
  <si>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</si>
  <si>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</si>
  <si>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</si>
  <si>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</si>
  <si>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{e34cbe28-314c-46f9-a50c-d5416b4c1e77}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</si>
  <si>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</si>
  <si>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</si>
  <si>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</si>
  <si>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</si>
  <si>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</si>
  <si>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</si>
  <si>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</si>
  <si>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</si>
  <si>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120</t>
  </si>
  <si>
    <t>Stavba:</t>
  </si>
  <si>
    <t>Podkrovní vestavba budovy č.p. 1 v Českém Brodě</t>
  </si>
  <si>
    <t>KSO:</t>
  </si>
  <si>
    <t>CC-CZ:</t>
  </si>
  <si>
    <t>Místo:</t>
  </si>
  <si>
    <t>parc. č. st. 7 v Českém Brodě</t>
  </si>
  <si>
    <t>Datum:</t>
  </si>
  <si>
    <t>30. 8. 2023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</si>
  <si>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</si>
  <si>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</si>
  <si>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</si>
  <si>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</si>
  <si>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</si>
  <si>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</si>
  <si>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</si>
  <si>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</si>
  <si>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</si>
  <si>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</si>
  <si>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</si>
  <si>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</si>
  <si>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</si>
  <si>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</si>
  <si>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</si>
  <si>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</si>
  <si>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</si>
  <si>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</si>
  <si>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</si>
  <si>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</si>
  <si>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</si>
  <si>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</si>
  <si>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</si>
  <si>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</si>
  <si>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</si>
  <si>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</si>
  <si>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</si>
  <si>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</si>
  <si>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</si>
  <si>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</si>
  <si>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</si>
  <si>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</si>
  <si>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</si>
  <si>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</si>
  <si>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</si>
  <si>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</si>
  <si>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</si>
  <si>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</si>
  <si>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</si>
  <si>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</si>
  <si>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</si>
  <si>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</si>
  <si>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</si>
  <si>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</si>
  <si>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</si>
  <si>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</si>
  <si>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</si>
  <si>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</si>
  <si>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</si>
  <si>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</si>
  <si>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</si>
  <si>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</si>
  <si>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</si>
  <si>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</si>
  <si>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</si>
  <si>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Architektonicko-stavební část</t>
  </si>
  <si>
    <t>STA</t>
  </si>
  <si>
    <t>{6a29b648-75f2-450f-a68a-9ba6aa951a9c}</t>
  </si>
  <si>
    <t>2</t>
  </si>
  <si>
    <t>Ústřední topení</t>
  </si>
  <si>
    <t>{97ef48b7-f5ba-4226-a189-ec909904d0c8}</t>
  </si>
  <si>
    <t>3</t>
  </si>
  <si>
    <t>Zdravotechnika</t>
  </si>
  <si>
    <t>{32c3e1d1-c575-478e-99e6-36b44195d34e}</t>
  </si>
  <si>
    <t>4</t>
  </si>
  <si>
    <t>Vzduchotechnika</t>
  </si>
  <si>
    <t>{26f79422-d116-4205-ab01-0dda11b79d8d}</t>
  </si>
  <si>
    <t>5</t>
  </si>
  <si>
    <t>Elektroinstalace - silnoproud</t>
  </si>
  <si>
    <t>{f07ff7a7-d7f2-4802-a5a6-c5314b4a553c}</t>
  </si>
  <si>
    <t>6</t>
  </si>
  <si>
    <t>Elektroinstalace - slaboproud</t>
  </si>
  <si>
    <t>{46ac271a-425e-42b5-8bb0-26393ae5475e}</t>
  </si>
  <si>
    <t>KRYCÍ LIST SOUPISU PRACÍ</t>
  </si>
  <si>
    <t>Objekt:</t>
  </si>
  <si>
    <t>1 - Architektonicko-stavební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</si>
  <si>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</si>
  <si>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</si>
  <si>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</si>
  <si>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</si>
  <si>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</si>
  <si>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</si>
  <si>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</si>
  <si>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</si>
  <si>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</si>
  <si>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</si>
  <si>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</si>
  <si>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</si>
  <si>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</si>
  <si>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</si>
  <si>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</si>
  <si>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</si>
  <si>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</si>
  <si>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</si>
  <si>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</si>
  <si>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</si>
  <si>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</si>
  <si>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</si>
  <si>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</si>
  <si>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</si>
  <si>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</si>
  <si>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</si>
  <si>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</si>
  <si>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</si>
  <si>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</si>
  <si>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</si>
  <si>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</si>
  <si>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</si>
  <si>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</si>
  <si>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</si>
  <si>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</si>
  <si>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</si>
  <si>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</si>
  <si>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</si>
  <si>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</si>
  <si>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</si>
  <si>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</si>
  <si>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</si>
  <si>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</si>
  <si>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</si>
  <si>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</si>
  <si>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</si>
  <si>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</si>
  <si>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-199828786</t>
  </si>
  <si>
    <t>P</t>
  </si>
  <si>
    <t>Poznámka k položce:_x000d_
v 15% ztratném je započítán i podlakldní plech 200/8 - viz. výkres D.1.2</t>
  </si>
  <si>
    <t>VV</t>
  </si>
  <si>
    <t>"IPE 200" ((2,35*3)+(4,75*7))*22,40*1,15</t>
  </si>
  <si>
    <t>1038,128*0,001 'Přepočtené koeficientem množství</t>
  </si>
  <si>
    <t>317944325</t>
  </si>
  <si>
    <t>Válcované nosníky č.24 a vyšší dodatečně osazované do připravených otvorů</t>
  </si>
  <si>
    <t>1691608352</t>
  </si>
  <si>
    <t>"IPE 300" ((1,80*3)+(4,00*2)+(4,20*2)+5,00+(8,35*6)+(8,75*18))*42,20*1,15</t>
  </si>
  <si>
    <t>"IPE 330" (7,00+(9,00*9)+(9,20*14))*49,10*1,15</t>
  </si>
  <si>
    <t>23617,044*0,001 'Přepočtené koeficientem množství</t>
  </si>
  <si>
    <t>Vodorovné konstrukce</t>
  </si>
  <si>
    <t>41135424</t>
  </si>
  <si>
    <t>Bednění stropů ztracené z hraněných trapézových vln v 55 mm plech pozinkovaný tl 0,63 mm včetně kotvení do ocenových nosníků</t>
  </si>
  <si>
    <t>m2</t>
  </si>
  <si>
    <t>-1295230219</t>
  </si>
  <si>
    <t>(39,23+4,11+210,50+43,75+64,07+3,58+2,89+0,98+1,96+5,87+0,98)*1,15</t>
  </si>
  <si>
    <t>413232221</t>
  </si>
  <si>
    <t>Zazdívka zhlaví válcovaných nosníků v přes 150 do 300 mm</t>
  </si>
  <si>
    <t>kus</t>
  </si>
  <si>
    <t>-769997403</t>
  </si>
  <si>
    <t>"nosník IPE 200" (3+7)*2</t>
  </si>
  <si>
    <t>413232231</t>
  </si>
  <si>
    <t>Zazdívka zhlaví válcovaných nosníků v přes 300 mm</t>
  </si>
  <si>
    <t>-1331343770</t>
  </si>
  <si>
    <t>"nosník IPE 300, 330" (3+2+2+1+6+18+1+9+14)*2</t>
  </si>
  <si>
    <t>Úpravy povrchů, podlahy a osazování výplní</t>
  </si>
  <si>
    <t>61218101</t>
  </si>
  <si>
    <t>Stěnová dekorativní omyvatelná mikrocementová stěrka na bázi cementu a latexu, včetně podkladní penetrace - bližší specifikace viz výkres D.1.4.</t>
  </si>
  <si>
    <t>-2084728686</t>
  </si>
  <si>
    <t>"206" ((2,60+2,60+1,40+1,40+0,50+0,50)*2,60)-(0,70*2,30)-(0,70*2,00)</t>
  </si>
  <si>
    <t>"207" ((1,90+1,90+1,60+1,60+0,65+0,65)*2,60)-(0,70*2,00*2)</t>
  </si>
  <si>
    <t>"208" ((0,90+0,90+1,25+1,25)*2,60)-(0,70*2,00)</t>
  </si>
  <si>
    <t>"209" ((1,40+1,40+1,40+1,40)*2,60)-(0,90*2,30)</t>
  </si>
  <si>
    <t>"210" ((1,40+1,40+4,60+4,60)*2,60)-(0,70*2,30)-(0,70*2,00)</t>
  </si>
  <si>
    <t>"211" ((0,90+0,90+1,25+1,25)*2,60)-(0,70*2,00)</t>
  </si>
  <si>
    <t>7</t>
  </si>
  <si>
    <t>612315225</t>
  </si>
  <si>
    <t>Vápenná štuková omítka malých ploch přes 1 do 4 m2 na stěnách</t>
  </si>
  <si>
    <t>-761638576</t>
  </si>
  <si>
    <t>8</t>
  </si>
  <si>
    <t>613321141</t>
  </si>
  <si>
    <t>Vápenocementová omítka štuková dvouvrstvá vnitřních pilířů nebo sloupů nanášená ručně</t>
  </si>
  <si>
    <t>-1555590374</t>
  </si>
  <si>
    <t xml:space="preserve">"komíny" </t>
  </si>
  <si>
    <t>(0,60+0,60+0,65+0,65)*6,00*2</t>
  </si>
  <si>
    <t>(0,85+0,85+1,35+1,65)*5,50</t>
  </si>
  <si>
    <t>(0,65+0,65+1,00+1,00)*3,50*2</t>
  </si>
  <si>
    <t>(0,80+0,80+0,80+0,80)*6,00</t>
  </si>
  <si>
    <t>9</t>
  </si>
  <si>
    <t>631311115</t>
  </si>
  <si>
    <t>Mazanina tl přes 50 do 80 mm z betonu prostého bez zvýšených nároků na prostředí tř. C 20/25</t>
  </si>
  <si>
    <t>m3</t>
  </si>
  <si>
    <t>-902384647</t>
  </si>
  <si>
    <t>(39,23+4,11+210,50+43,75+64,07+3,58+2,89+0,98+1,96+5,87+0,98)*1,08*0,10</t>
  </si>
  <si>
    <t>10</t>
  </si>
  <si>
    <t>631312141</t>
  </si>
  <si>
    <t>Doplnění rýh v dosavadních mazaninách betonem prostým</t>
  </si>
  <si>
    <t>-1887741405</t>
  </si>
  <si>
    <t>"nosník IPE 200" ((3+7)*2)*0,20*0,30*0,15</t>
  </si>
  <si>
    <t>"nosník IPE 300, 330" ((3+2+2+1+6+18+1+9+14)*2)*0,30*0,40*0,15</t>
  </si>
  <si>
    <t>11</t>
  </si>
  <si>
    <t>631319011</t>
  </si>
  <si>
    <t>Příplatek k mazanině tl přes 50 do 80 mm za přehlazení povrchu</t>
  </si>
  <si>
    <t>1098425956</t>
  </si>
  <si>
    <t>12</t>
  </si>
  <si>
    <t>631319171</t>
  </si>
  <si>
    <t>Příplatek k mazanině tl přes 50 do 80 mm za stržení povrchu spodní vrstvy před vložením výztuže</t>
  </si>
  <si>
    <t>185097740</t>
  </si>
  <si>
    <t>13</t>
  </si>
  <si>
    <t>631362021</t>
  </si>
  <si>
    <t>Výztuž mazanin svařovanými sítěmi Kari</t>
  </si>
  <si>
    <t>1382755012</t>
  </si>
  <si>
    <t>(39,23+4,11+210,50+43,75+64,07+3,58+2,89+0,98+1,96+5,87+0,98)*1,08*4,44*1,25</t>
  </si>
  <si>
    <t>2265,252*0,001 'Přepočtené koeficientem množství</t>
  </si>
  <si>
    <t>14</t>
  </si>
  <si>
    <t>632451436</t>
  </si>
  <si>
    <t>Potěr pískocementový tl přes 20 do 30 mm tř. C 25 běžný</t>
  </si>
  <si>
    <t>-1855758132</t>
  </si>
  <si>
    <t>(39,23+4,11+210,50+43,75+64,07+3,58+2,89+0,98+1,96+5,87+0,98)</t>
  </si>
  <si>
    <t>Ostatní konstrukce a práce, bourání</t>
  </si>
  <si>
    <t>941211111</t>
  </si>
  <si>
    <t>Montáž lešení řadového rámového lehkého zatížení do 200 kg/m2 š od 0,6 do 0,9 m v do 10 m</t>
  </si>
  <si>
    <t>-205285232</t>
  </si>
  <si>
    <t>(30,00+30,00+25,00+25,00)*9,20</t>
  </si>
  <si>
    <t>16</t>
  </si>
  <si>
    <t>941211211</t>
  </si>
  <si>
    <t>Příplatek k lešení řadovému rámovému lehkému š 0,9 m v přes 10 do 25 m za první a ZKD den použití</t>
  </si>
  <si>
    <t>1763229453</t>
  </si>
  <si>
    <t>((30,00+30,00+25,00+25,00)*9,20)*60</t>
  </si>
  <si>
    <t>17</t>
  </si>
  <si>
    <t>941211811</t>
  </si>
  <si>
    <t>Demontáž lešení řadového rámového lehkého zatížení do 200 kg/m2 š od 0,6 do 0,9 m v do 10 m</t>
  </si>
  <si>
    <t>-743665388</t>
  </si>
  <si>
    <t>18</t>
  </si>
  <si>
    <t>946113115</t>
  </si>
  <si>
    <t>Montáž pojízdných věží trubkových/dílcových o ploše přes 5 m2 v přes 4,5 do 5,5 m</t>
  </si>
  <si>
    <t>17507697</t>
  </si>
  <si>
    <t>19</t>
  </si>
  <si>
    <t>946113215</t>
  </si>
  <si>
    <t>Příplatek k pojízdným věžím o ploše přes 5 m2 v přes 4,5 do 5,5 m za každý den použití</t>
  </si>
  <si>
    <t>-2136448</t>
  </si>
  <si>
    <t>20</t>
  </si>
  <si>
    <t>946113815</t>
  </si>
  <si>
    <t>Demontáž pojízdných věží trubkových/dílcových o ploše přes 5 m2 v přes 4,5 do 5,5 m</t>
  </si>
  <si>
    <t>1533329833</t>
  </si>
  <si>
    <t>949101112</t>
  </si>
  <si>
    <t>Lešení pomocné pro objekty pozemních staveb s lešeňovou podlahou v přes 1,9 do 3,5 m zatížení do 150 kg/m2</t>
  </si>
  <si>
    <t>805534885</t>
  </si>
  <si>
    <t>(39,23+4,11+210,50+43,75+64,07+3,58+2,89+0,98+1,96+5,87+0,98)*3</t>
  </si>
  <si>
    <t>22</t>
  </si>
  <si>
    <t>952901114</t>
  </si>
  <si>
    <t>Vyčištění budov bytové a občanské výstavby při výšce podlaží přes 4 m</t>
  </si>
  <si>
    <t>756496289</t>
  </si>
  <si>
    <t>"ostatní plochy" 200,00</t>
  </si>
  <si>
    <t>23</t>
  </si>
  <si>
    <t>95398</t>
  </si>
  <si>
    <t xml:space="preserve">Prvky požární ochrany - přenosný hasící přístroj s hasící schopností 21A  - bližší specifikace viz PBř</t>
  </si>
  <si>
    <t>959421888</t>
  </si>
  <si>
    <t>24</t>
  </si>
  <si>
    <t>95399</t>
  </si>
  <si>
    <t>Prvky požární ochrany - požární ucpávky, označení únikových cest a hlavních uzávěrů, apod., kompletní dodávka - bližší specifikace viz PBř</t>
  </si>
  <si>
    <t>-594781117</t>
  </si>
  <si>
    <t>25</t>
  </si>
  <si>
    <t>964061131</t>
  </si>
  <si>
    <t>Uvolnění zhlaví trámů ze zdiva kamenného průřezu zhlaví do 0,05 m2</t>
  </si>
  <si>
    <t>1034437324</t>
  </si>
  <si>
    <t>"odstraňované IPE 200" 4*2</t>
  </si>
  <si>
    <t>26</t>
  </si>
  <si>
    <t>964072331</t>
  </si>
  <si>
    <t>Vybourání válcovaných nosníků ze zdiva smíšeného dl do 6 m hmotnosti do 35 kg/m</t>
  </si>
  <si>
    <t>-593515918</t>
  </si>
  <si>
    <t>(12,00+12,00+5,50+5,50)*22,40</t>
  </si>
  <si>
    <t>784*0,001 'Přepočtené koeficientem množství</t>
  </si>
  <si>
    <t>27</t>
  </si>
  <si>
    <t>968072455</t>
  </si>
  <si>
    <t>Vybourání kovových dveřních zárubní pl do 2 m2</t>
  </si>
  <si>
    <t>-187627914</t>
  </si>
  <si>
    <t>"bouraná SDK příčka" 1</t>
  </si>
  <si>
    <t>28</t>
  </si>
  <si>
    <t>973022361</t>
  </si>
  <si>
    <t>Vysekání kapes ve zdivu z kamene pl do 0,16 m2 hl do 450 mm</t>
  </si>
  <si>
    <t>1222084285</t>
  </si>
  <si>
    <t>29</t>
  </si>
  <si>
    <t>973022461</t>
  </si>
  <si>
    <t>Vysekání kapes ve zdivu z kamene pl do 0,25 m2 hl do 450 mm</t>
  </si>
  <si>
    <t>-1095648838</t>
  </si>
  <si>
    <t>30</t>
  </si>
  <si>
    <t>978013191</t>
  </si>
  <si>
    <t>Otlučení (osekání) vnitřní vápenné nebo vápenocementové omítky stěn v rozsahu přes 50 do 100 %</t>
  </si>
  <si>
    <t>-308656142</t>
  </si>
  <si>
    <t>997</t>
  </si>
  <si>
    <t>Přesun sutě</t>
  </si>
  <si>
    <t>31</t>
  </si>
  <si>
    <t>997013153</t>
  </si>
  <si>
    <t>Vnitrostaveništní doprava suti a vybouraných hmot pro budovy v přes 9 do 12 m s omezením mechanizace</t>
  </si>
  <si>
    <t>1801685971</t>
  </si>
  <si>
    <t>32</t>
  </si>
  <si>
    <t>997013511</t>
  </si>
  <si>
    <t>Odvoz suti a vybouraných hmot z meziskládky na skládku do 1 km s naložením a se složením</t>
  </si>
  <si>
    <t>494890990</t>
  </si>
  <si>
    <t>33</t>
  </si>
  <si>
    <t>997013509</t>
  </si>
  <si>
    <t>Příplatek k odvozu suti a vybouraných hmot na skládku ZKD 1 km přes 1 km</t>
  </si>
  <si>
    <t>1051435967</t>
  </si>
  <si>
    <t>34</t>
  </si>
  <si>
    <t>997013812</t>
  </si>
  <si>
    <t>Poplatek za uložení na skládce (skládkovné) stavebního odpadu na bázi sádry kód odpadu 17 08 02</t>
  </si>
  <si>
    <t>-738904126</t>
  </si>
  <si>
    <t>"SDK konstrukce" 1,894</t>
  </si>
  <si>
    <t>35</t>
  </si>
  <si>
    <t>997013869</t>
  </si>
  <si>
    <t>Poplatek za uložení stavebního odpadu na recyklační skládce (skládkovné) ze směsí betonu, cihel a keramických výrobků kód odpadu 17 01 07</t>
  </si>
  <si>
    <t>-516546963</t>
  </si>
  <si>
    <t>72,807-1,894</t>
  </si>
  <si>
    <t>998</t>
  </si>
  <si>
    <t>Přesun hmot</t>
  </si>
  <si>
    <t>36</t>
  </si>
  <si>
    <t>998017002</t>
  </si>
  <si>
    <t>Přesun hmot s omezením mechanizace pro budovy v přes 6 do 12 m</t>
  </si>
  <si>
    <t>1914823089</t>
  </si>
  <si>
    <t>PSV</t>
  </si>
  <si>
    <t>Práce a dodávky PSV</t>
  </si>
  <si>
    <t>713</t>
  </si>
  <si>
    <t>Izolace tepelné</t>
  </si>
  <si>
    <t>37</t>
  </si>
  <si>
    <t>713151111</t>
  </si>
  <si>
    <t>Montáž izolace tepelné střech šikmých kladené volně mezi krokve rohoží, pásů, desek</t>
  </si>
  <si>
    <t>-773177348</t>
  </si>
  <si>
    <t>"3 vrstvy"</t>
  </si>
  <si>
    <t>(19,50*9,15)/2</t>
  </si>
  <si>
    <t>11,40*((24,20+8,20)/2)</t>
  </si>
  <si>
    <t>(10,20*7,80)/2</t>
  </si>
  <si>
    <t>1,80*8,00</t>
  </si>
  <si>
    <t>13,00*1,80</t>
  </si>
  <si>
    <t>7,20*((8,15+2,70)/2)</t>
  </si>
  <si>
    <t>6,00*((12,40+5,70)/2)</t>
  </si>
  <si>
    <t>2,50*(2,30+5,00)</t>
  </si>
  <si>
    <t>10,70*((13,95+31,80)/2)</t>
  </si>
  <si>
    <t>(9,60*7,50)/2</t>
  </si>
  <si>
    <t>(3,80*((12,55+5,20)/2))*2</t>
  </si>
  <si>
    <t>1,50*5,00*2</t>
  </si>
  <si>
    <t>(3,90*5,20)/2</t>
  </si>
  <si>
    <t>20,00</t>
  </si>
  <si>
    <t>856,436*3 'Přepočtené koeficientem množství</t>
  </si>
  <si>
    <t>38</t>
  </si>
  <si>
    <t>M</t>
  </si>
  <si>
    <t>63148157</t>
  </si>
  <si>
    <t>deska tepelně izolační minerální univerzální λ=0,035 tl 160mm</t>
  </si>
  <si>
    <t>-1890747644</t>
  </si>
  <si>
    <t>856,436</t>
  </si>
  <si>
    <t>856,436*2,04 'Přepočtené koeficientem množství</t>
  </si>
  <si>
    <t>39</t>
  </si>
  <si>
    <t>63148152</t>
  </si>
  <si>
    <t>deska tepelně izolační minerální univerzální λ=0,035 tl 60mm</t>
  </si>
  <si>
    <t>-712633028</t>
  </si>
  <si>
    <t>856,436*1,02 'Přepočtené koeficientem množství</t>
  </si>
  <si>
    <t>40</t>
  </si>
  <si>
    <t>713151141</t>
  </si>
  <si>
    <t>Montáž izolace tepelné střech šikmých parotěsné reflexní tl do 5 mm</t>
  </si>
  <si>
    <t>-1465808979</t>
  </si>
  <si>
    <t>41</t>
  </si>
  <si>
    <t>28329028</t>
  </si>
  <si>
    <t>fólie PE vyztužená Al vrstvou pro parotěsnou vrstvu 150g/m2 s integrovanou lepící páskou</t>
  </si>
  <si>
    <t>-281663527</t>
  </si>
  <si>
    <t>839,5*1,15 'Přepočtené koeficientem množství</t>
  </si>
  <si>
    <t>42</t>
  </si>
  <si>
    <t>998713102</t>
  </si>
  <si>
    <t>Přesun hmot tonážní pro izolace tepelné v objektech v přes 6 do 12 m</t>
  </si>
  <si>
    <t>520281492</t>
  </si>
  <si>
    <t>43</t>
  </si>
  <si>
    <t>998713181</t>
  </si>
  <si>
    <t>Příplatek k přesunu hmot tonážní 713 prováděný bez použití mechanizace</t>
  </si>
  <si>
    <t>1319889521</t>
  </si>
  <si>
    <t>762</t>
  </si>
  <si>
    <t>Konstrukce tesařské</t>
  </si>
  <si>
    <t>44</t>
  </si>
  <si>
    <t>762083111</t>
  </si>
  <si>
    <t>Impregnace řeziva proti dřevokaznému hmyzu a houbám máčením třída ohrožení 1 a 2</t>
  </si>
  <si>
    <t>-715311155</t>
  </si>
  <si>
    <t>"prkna na bednění" 23,02</t>
  </si>
  <si>
    <t>45</t>
  </si>
  <si>
    <t>762331933</t>
  </si>
  <si>
    <t>Vyřezání části střešní vazby průřezové pl řeziva přes 224 do 288 cm2 dl přes 5 do 8 m</t>
  </si>
  <si>
    <t>m</t>
  </si>
  <si>
    <t>191153172</t>
  </si>
  <si>
    <t>46</t>
  </si>
  <si>
    <t>762332923</t>
  </si>
  <si>
    <t>Doplnění části střešní vazby hranoly průřezové pl přes 224 do 288 cm2 včetně materiálu</t>
  </si>
  <si>
    <t>646915607</t>
  </si>
  <si>
    <t>47</t>
  </si>
  <si>
    <t>762341210</t>
  </si>
  <si>
    <t>Montáž bednění střech rovných a šikmých sklonu do 60° z hrubých prken na sraz tl do 32 mm</t>
  </si>
  <si>
    <t>-1369163660</t>
  </si>
  <si>
    <t>856,436*0,024</t>
  </si>
  <si>
    <t>48</t>
  </si>
  <si>
    <t>60515111</t>
  </si>
  <si>
    <t>řezivo jehličnaté boční prkno 20-30mm</t>
  </si>
  <si>
    <t>454140843</t>
  </si>
  <si>
    <t>20,554*1,12 'Přepočtené koeficientem množství</t>
  </si>
  <si>
    <t>49</t>
  </si>
  <si>
    <t>762342214</t>
  </si>
  <si>
    <t>Montáž laťování na střechách jednoduchých sklonu do 60° osové vzdálenosti přes 150 do 360 mm</t>
  </si>
  <si>
    <t>-1568680402</t>
  </si>
  <si>
    <t>50</t>
  </si>
  <si>
    <t>762342511</t>
  </si>
  <si>
    <t>Montáž kontralatí na podklad bez tepelné izolace</t>
  </si>
  <si>
    <t>1211592636</t>
  </si>
  <si>
    <t>51</t>
  </si>
  <si>
    <t>60514114</t>
  </si>
  <si>
    <t>řezivo jehličnaté lať impregnovaná dl 4 m</t>
  </si>
  <si>
    <t>263005143</t>
  </si>
  <si>
    <t>"latě" (856,436*5,50)*0,04*0,06</t>
  </si>
  <si>
    <t>"kontralatě" 1150,00*0,04*0,06</t>
  </si>
  <si>
    <t>14,065*1,12 'Přepočtené koeficientem množství</t>
  </si>
  <si>
    <t>52</t>
  </si>
  <si>
    <t>762395000</t>
  </si>
  <si>
    <t>Spojovací prostředky krovů, bednění, laťování, nadstřešních konstrukcí</t>
  </si>
  <si>
    <t>-78667995</t>
  </si>
  <si>
    <t>53</t>
  </si>
  <si>
    <t>762421024</t>
  </si>
  <si>
    <t>Obložení stropu z desek OSB tl 18 mm nebroušených na pero a drážku šroubovaných</t>
  </si>
  <si>
    <t>469865175</t>
  </si>
  <si>
    <t>54</t>
  </si>
  <si>
    <t>7624210</t>
  </si>
  <si>
    <t>Příplatek k obložení stropu z desek OSB tl 18 mm za prolepení spojů parotěsnou páskou</t>
  </si>
  <si>
    <t>-398142759</t>
  </si>
  <si>
    <t>55</t>
  </si>
  <si>
    <t>762429001</t>
  </si>
  <si>
    <t>Montáž obložení stropu podkladový rošt</t>
  </si>
  <si>
    <t>1930486167</t>
  </si>
  <si>
    <t>56</t>
  </si>
  <si>
    <t>-115435304</t>
  </si>
  <si>
    <t>1150,00*0,03*0,05</t>
  </si>
  <si>
    <t>1,725*1,12 'Přepočtené koeficientem množství</t>
  </si>
  <si>
    <t>57</t>
  </si>
  <si>
    <t>7623321</t>
  </si>
  <si>
    <t>Kompletní dodávka a montáž dřevěných příložek z desek OSB o velikosti 380x100 mm kotvené z boku krokví včetně spojovacího materiálu</t>
  </si>
  <si>
    <t>-1392215616</t>
  </si>
  <si>
    <t>58</t>
  </si>
  <si>
    <t>762495000</t>
  </si>
  <si>
    <t>Spojovací prostředky pro montáž olištování, obložení stropů, střešních podhledů a stěn</t>
  </si>
  <si>
    <t>-2055494704</t>
  </si>
  <si>
    <t>59</t>
  </si>
  <si>
    <t>998762102</t>
  </si>
  <si>
    <t>Přesun hmot tonážní pro kce tesařské v objektech v přes 6 do 12 m</t>
  </si>
  <si>
    <t>1792692916</t>
  </si>
  <si>
    <t>60</t>
  </si>
  <si>
    <t>998762181</t>
  </si>
  <si>
    <t>Příplatek k přesunu hmot tonážní 762 prováděný bez použití mechanizace</t>
  </si>
  <si>
    <t>1577898894</t>
  </si>
  <si>
    <t>763</t>
  </si>
  <si>
    <t>Konstrukce suché výstavby</t>
  </si>
  <si>
    <t>61</t>
  </si>
  <si>
    <t>763111440</t>
  </si>
  <si>
    <t>SDK příčka W 112 tl 100 mm profil CW+UW 50 desky 2x DFH2 12,5 bez TI EI 90</t>
  </si>
  <si>
    <t>-1497470204</t>
  </si>
  <si>
    <t>"sociální zázemí" ((4,70+4,50+2,50+0,80+4,60+1,10+1,40+0,90+2,80+1,90)*3,00)-(0,70*2,00*5)</t>
  </si>
  <si>
    <t>"mezi 204 a 205" (2,45*2,50)-(0,90*2,00)</t>
  </si>
  <si>
    <t>62</t>
  </si>
  <si>
    <t>763111447</t>
  </si>
  <si>
    <t>SDK příčka W 112 tl 150 mm profil CW+UW 100 desky 2x DFH2 12,5 TI 80 mm 15 kg/m3 EI 90 Rw 59 dB</t>
  </si>
  <si>
    <t>1465167707</t>
  </si>
  <si>
    <t>"sociální zázemí" (1,90*3,00)-(0,90*2,00)</t>
  </si>
  <si>
    <t>"příčka oddělující sklad knih" (10,00*6,00)+(((5,50*6,50)/2)+(0,80*6,50))-(0,90*2,30*2)</t>
  </si>
  <si>
    <t>"polopříčka" 5,55*2,50</t>
  </si>
  <si>
    <t>"příčka nad hliníkovou stěnou" 4,57*2,40</t>
  </si>
  <si>
    <t>63</t>
  </si>
  <si>
    <t>763111713</t>
  </si>
  <si>
    <t>SDK příčka ukončení ve volném prostoru</t>
  </si>
  <si>
    <t>270235511</t>
  </si>
  <si>
    <t>"sociální zázemí" (4,70+4,50+2,50+0,80+4,60+1,10+1,40+0,90+2,80+1,90)+1,90</t>
  </si>
  <si>
    <t>64</t>
  </si>
  <si>
    <t>763111720</t>
  </si>
  <si>
    <t>SDK příčka vyztužení pro osazení skříněk, polic atd.</t>
  </si>
  <si>
    <t>-1842268283</t>
  </si>
  <si>
    <t>65</t>
  </si>
  <si>
    <t>763111761</t>
  </si>
  <si>
    <t>Příplatek k SDK příčce s jednoduchou nosnou konstrukcí za zahuštění profilů na vzdálenost 31 mm</t>
  </si>
  <si>
    <t>-160083452</t>
  </si>
  <si>
    <t>66</t>
  </si>
  <si>
    <t>763111771</t>
  </si>
  <si>
    <t>Příplatek k SDK příčce za rovinnost kvality Q3</t>
  </si>
  <si>
    <t>1951030654</t>
  </si>
  <si>
    <t>72,925+96,71</t>
  </si>
  <si>
    <t>67</t>
  </si>
  <si>
    <t>763111812</t>
  </si>
  <si>
    <t>Demontáž SDK příčky s jednoduchou ocelovou nosnou konstrukcí opláštění dvojité</t>
  </si>
  <si>
    <t>852712619</t>
  </si>
  <si>
    <t>6,72*5,00</t>
  </si>
  <si>
    <t>68</t>
  </si>
  <si>
    <t>763121441</t>
  </si>
  <si>
    <t>SDK stěna předsazená W 625 tl 65 mm profil CW+UW 50 deska 1x DF 15 TI 40 mm 40 kg/m3 EI 30</t>
  </si>
  <si>
    <t>-109972084</t>
  </si>
  <si>
    <t>"204 a 205" (7,10+7,10+18,50)*1,40</t>
  </si>
  <si>
    <t>69</t>
  </si>
  <si>
    <t>763131432</t>
  </si>
  <si>
    <t>SDK podhled deska 1xDF 15 bez izolace dvouvrstvá spodní kce profil CD+UD REI 90</t>
  </si>
  <si>
    <t>-808314857</t>
  </si>
  <si>
    <t>"nad místnostmi 204 až 211" (17,00*5,50)+((17,50+6,50+6,50)*2,25)</t>
  </si>
  <si>
    <t>"202" 4,50</t>
  </si>
  <si>
    <t>70</t>
  </si>
  <si>
    <t>763131766</t>
  </si>
  <si>
    <t>Příplatek k SDK podhledu za výšku zavěšení přes 1,0 do 1,5 m</t>
  </si>
  <si>
    <t>-1835909960</t>
  </si>
  <si>
    <t>71</t>
  </si>
  <si>
    <t>763131771</t>
  </si>
  <si>
    <t>Příplatek k SDK podhledu za rovinnost kvality Q3</t>
  </si>
  <si>
    <t>-170050813</t>
  </si>
  <si>
    <t>72</t>
  </si>
  <si>
    <t>763161718</t>
  </si>
  <si>
    <t>DK podkroví deska 1xDF 15 bez TI dvouvrstvá spodní kce profil CD+UD na krokvových závěsech</t>
  </si>
  <si>
    <t>-390297901</t>
  </si>
  <si>
    <t>"201 a schodiště" 121,50</t>
  </si>
  <si>
    <t>73</t>
  </si>
  <si>
    <t>76313177</t>
  </si>
  <si>
    <t>Příplatek k SDK podkroví za rovinnost kvality Q3</t>
  </si>
  <si>
    <t>1281662730</t>
  </si>
  <si>
    <t>74</t>
  </si>
  <si>
    <t>763164737</t>
  </si>
  <si>
    <t>SDK obklad kcí uzavřeného tvaru š do 1,6 m desky 2xDF 12,5</t>
  </si>
  <si>
    <t>-1323035561</t>
  </si>
  <si>
    <t>"sloupy" 3,00*8</t>
  </si>
  <si>
    <t>75</t>
  </si>
  <si>
    <t>7637111</t>
  </si>
  <si>
    <t>Dodávka a montáž skladby stěny V1 (CW50 + CW100 včetně teplených izolací, SDK deska tl. 12,5 mm), bližší specifikace viz PD</t>
  </si>
  <si>
    <t>-1681239766</t>
  </si>
  <si>
    <t>(7,00+5,00+5,00)*1,35</t>
  </si>
  <si>
    <t>"pod oknem v 201" 2,78*1,50</t>
  </si>
  <si>
    <t>76</t>
  </si>
  <si>
    <t>7637112</t>
  </si>
  <si>
    <t>Dodávka a montáž skladby stěny V2 (dřevěný sloupek 60/120 mm včetně teplené izolace, OSB 18 mm, latě 60/40 mm, parotěsná fólie, černý filc), bližší specifikace viz PD</t>
  </si>
  <si>
    <t>-1787254246</t>
  </si>
  <si>
    <t>(19,50+12,50+6,30)*0,85</t>
  </si>
  <si>
    <t>77</t>
  </si>
  <si>
    <t>7637113</t>
  </si>
  <si>
    <t>Dodávka a montáž skladby stěny V3 (modřínová prkna tl. 20 mm, latě 60/40 mm, pojistná fólie, sendvičové panely tl. 184 mm, latě 60/40 mm, parotěsná fólie, vláknocementové desky), bližší specifikace viz PD</t>
  </si>
  <si>
    <t>-1705486252</t>
  </si>
  <si>
    <t>((4,00*1,70)/2)*6</t>
  </si>
  <si>
    <t>78</t>
  </si>
  <si>
    <t>7637114</t>
  </si>
  <si>
    <t xml:space="preserve">Dodávka a montáž skladby stěny V4 (vláknocementové desky, SDK deska DF 12,5 mm, dvojitý rošt c CW 100 mm  včetně telené izolace 2x 100 mm, SDK deska DF 12,5 mm, vláknocementové desky), bližší specifikace viz PD</t>
  </si>
  <si>
    <t>458796083</t>
  </si>
  <si>
    <t>(4,00+4,00)*3,50</t>
  </si>
  <si>
    <t>79</t>
  </si>
  <si>
    <t>7637115</t>
  </si>
  <si>
    <t xml:space="preserve">Dodávka a montáž skladby stěny V5 (vláknocementové desky, SDK deska DF 12,5 mm, rošt c CW 150 mm  včetně telené izolace 150 mm, SDK deska DF 12,5 mm, vláknocementové desky), bližší specifikace viz PD</t>
  </si>
  <si>
    <t>-286263614</t>
  </si>
  <si>
    <t>0,50*3,50</t>
  </si>
  <si>
    <t>80</t>
  </si>
  <si>
    <t>7637116</t>
  </si>
  <si>
    <t>Dodávka a montáž skladby stěny V6 (třmeny, CD profil, tepelná izolace tl. 40 mm, vláknocementové desky), bližší specifikace viz PD</t>
  </si>
  <si>
    <t>1821460544</t>
  </si>
  <si>
    <t>((2,40+4,60+0,50)*3,50)-(0,90*2,00)</t>
  </si>
  <si>
    <t>81</t>
  </si>
  <si>
    <t>7637117</t>
  </si>
  <si>
    <t>Dodávka a montáž skladby stěny V7 (vláknocementová deska, CW profil 150 mm, tepelná izolace tl. 150 mm, vláknocementové deska), bližší specifikace viz PD</t>
  </si>
  <si>
    <t>-819973995</t>
  </si>
  <si>
    <t>0,70*3,50</t>
  </si>
  <si>
    <t>82</t>
  </si>
  <si>
    <t>7637118</t>
  </si>
  <si>
    <t>Dodávka a montáž skladby stěny V8 (modřínová prkna tl. 20 mm, latě 60/40 mm, pojistná fólie, sendvičové panely tl. 184 mm, latě 60/40 mm, parotěsná fólie, SDK deska tl. 12,5 mm), bližší specifikace viz PD</t>
  </si>
  <si>
    <t>-397921864</t>
  </si>
  <si>
    <t>((4,00*1,70)/2)*4</t>
  </si>
  <si>
    <t>83</t>
  </si>
  <si>
    <t>998763101</t>
  </si>
  <si>
    <t>Přesun hmot tonážní pro dřevostavby v objektech v přes 6 do 12 m</t>
  </si>
  <si>
    <t>-714958313</t>
  </si>
  <si>
    <t>84</t>
  </si>
  <si>
    <t>998763181</t>
  </si>
  <si>
    <t>Příplatek k přesunu hmot tonážní pro 763 dřevostavby prováděný bez použití mechanizace</t>
  </si>
  <si>
    <t>-1064012373</t>
  </si>
  <si>
    <t>764</t>
  </si>
  <si>
    <t>Konstrukce klempířské</t>
  </si>
  <si>
    <t>85</t>
  </si>
  <si>
    <t>76400181</t>
  </si>
  <si>
    <t>Kompletní demontáž stávajících klempířských prvků do suti</t>
  </si>
  <si>
    <t>609378530</t>
  </si>
  <si>
    <t>86</t>
  </si>
  <si>
    <t>7640314</t>
  </si>
  <si>
    <t>Mřížka proti hmyzu z hliníkového plechu rš 100 mm, odstín antracit</t>
  </si>
  <si>
    <t>-843130709</t>
  </si>
  <si>
    <t>"pozice K12" 128,00</t>
  </si>
  <si>
    <t>87</t>
  </si>
  <si>
    <t>764231414</t>
  </si>
  <si>
    <t>Oplechování nevětraného hřebene z Cu plechu s hřebenovým plechem rš 330 mm</t>
  </si>
  <si>
    <t>-2005338562</t>
  </si>
  <si>
    <t>"pozice K16" 4,20</t>
  </si>
  <si>
    <t>88</t>
  </si>
  <si>
    <t>76423243</t>
  </si>
  <si>
    <t>Oplechování rovné okapové hrany z Cu plechu rš 770 mm</t>
  </si>
  <si>
    <t>2050411845</t>
  </si>
  <si>
    <t>"pozice K9" 120,00</t>
  </si>
  <si>
    <t>89</t>
  </si>
  <si>
    <t>764232433</t>
  </si>
  <si>
    <t>Oplechování rovné okapové hrany z Cu plechu rš 250 mm</t>
  </si>
  <si>
    <t>-1065752059</t>
  </si>
  <si>
    <t>"pozice K11" 7,80</t>
  </si>
  <si>
    <t>90</t>
  </si>
  <si>
    <t>764232434</t>
  </si>
  <si>
    <t>Oplechování rovné okapové hrany z Cu plechu rš 330 mm</t>
  </si>
  <si>
    <t>-2139264543</t>
  </si>
  <si>
    <t>"pozice K10" 7,80</t>
  </si>
  <si>
    <t>91</t>
  </si>
  <si>
    <t>76423644</t>
  </si>
  <si>
    <t>Oplechování pod parapetem celoplošně lepené z Cu plechu rš 275 mm</t>
  </si>
  <si>
    <t>-400585898</t>
  </si>
  <si>
    <t>"pozice K13" 3,70</t>
  </si>
  <si>
    <t>92</t>
  </si>
  <si>
    <t>764334412</t>
  </si>
  <si>
    <t>Lemování prostupů střech s krytinou skládanou nebo plechovou bez lišty z Cu plechu</t>
  </si>
  <si>
    <t>1457396493</t>
  </si>
  <si>
    <t>"pozice K14" 1,50*3</t>
  </si>
  <si>
    <t>"pozice K15" 6,50*2</t>
  </si>
  <si>
    <t>93</t>
  </si>
  <si>
    <t>764531404</t>
  </si>
  <si>
    <t>Žlab podokapní půlkruhový z Cu plechu rš 330 mm</t>
  </si>
  <si>
    <t>-1726458452</t>
  </si>
  <si>
    <t>"pozice K2, K3" 5,80</t>
  </si>
  <si>
    <t>94</t>
  </si>
  <si>
    <t>764531445</t>
  </si>
  <si>
    <t>Kotlík oválný (trychtýřový) pro podokapní žlaby z Cu plechu 300/120 mm</t>
  </si>
  <si>
    <t>2138006299</t>
  </si>
  <si>
    <t xml:space="preserve">"pozice K4" 7 </t>
  </si>
  <si>
    <t>95</t>
  </si>
  <si>
    <t>764533409</t>
  </si>
  <si>
    <t>Žlaby nadokapní (nástřešní ) oblého tvaru včetně háků, čel a hrdel z Cu plechu rš 800 mm</t>
  </si>
  <si>
    <t>-192965904</t>
  </si>
  <si>
    <t>"pozice K1" 120,00</t>
  </si>
  <si>
    <t>96</t>
  </si>
  <si>
    <t>76453341</t>
  </si>
  <si>
    <t>Žlabový roh nadokapní (nástřešní ) oblého tvaru včetně háků, z Cu plechu rš 800 mm</t>
  </si>
  <si>
    <t>1828835141</t>
  </si>
  <si>
    <t>"pozice K7 a K8" 9+1</t>
  </si>
  <si>
    <t>97</t>
  </si>
  <si>
    <t>764533429</t>
  </si>
  <si>
    <t>Příplatek k cenám nadokapního žlabu za provedení rohu nebo koutu z Cu plechu rš 800 mm</t>
  </si>
  <si>
    <t>890045032</t>
  </si>
  <si>
    <t>98</t>
  </si>
  <si>
    <t>764538423</t>
  </si>
  <si>
    <t>Svody kruhové včetně objímek, kolen, odskoků z Cu plechu průměru 120 mm</t>
  </si>
  <si>
    <t>-1942011728</t>
  </si>
  <si>
    <t>"pozice K5" 22*0,50</t>
  </si>
  <si>
    <t>"pozice K6" 64,00</t>
  </si>
  <si>
    <t>99</t>
  </si>
  <si>
    <t>998764102</t>
  </si>
  <si>
    <t>Přesun hmot tonážní pro konstrukce klempířské v objektech v přes 6 do 12 m</t>
  </si>
  <si>
    <t>2041733454</t>
  </si>
  <si>
    <t>100</t>
  </si>
  <si>
    <t>998764181</t>
  </si>
  <si>
    <t>Příplatek k přesunu hmot tonážní 764 prováděný bez použití mechanizace</t>
  </si>
  <si>
    <t>-1041605603</t>
  </si>
  <si>
    <t>765</t>
  </si>
  <si>
    <t>Krytina skládaná</t>
  </si>
  <si>
    <t>101</t>
  </si>
  <si>
    <t>765111017</t>
  </si>
  <si>
    <t>Montáž krytiny keramické drážkové sklonu do 30° na sucho přes 13 do 14 ks/m2</t>
  </si>
  <si>
    <t>-170245204</t>
  </si>
  <si>
    <t>102</t>
  </si>
  <si>
    <t>WNR.327512100000</t>
  </si>
  <si>
    <t>keramická taška 14 ks/m2 režná - barva červená (typ dle stávajících tašek)</t>
  </si>
  <si>
    <t>1077055947</t>
  </si>
  <si>
    <t>Poznámka k položce:_x000d_
Renoton 14 / Brněnka 14</t>
  </si>
  <si>
    <t>103</t>
  </si>
  <si>
    <t>765111803</t>
  </si>
  <si>
    <t>Demontáž krytiny keramické drážkové sklonu do 30° na sucho k dalšímu použití</t>
  </si>
  <si>
    <t>-1328350602</t>
  </si>
  <si>
    <t>104</t>
  </si>
  <si>
    <t>765111869</t>
  </si>
  <si>
    <t>Demontáž krytiny keramické hřebenů a nároží sklonu do 30° s tvrdou maltou do suti</t>
  </si>
  <si>
    <t>1391772557</t>
  </si>
  <si>
    <t>"hřeben" 1,60+14,00+8,20</t>
  </si>
  <si>
    <t>"nároží" 16,20+16,20+16,20+14,50+14,50+5,60+5,60</t>
  </si>
  <si>
    <t>5,00</t>
  </si>
  <si>
    <t>105</t>
  </si>
  <si>
    <t>765113211.WNR</t>
  </si>
  <si>
    <t>Krytina keramická drážková nárožní hrana z hřebenáčů režný na sucho s větracím pásem kovovým</t>
  </si>
  <si>
    <t>1366856289</t>
  </si>
  <si>
    <t>106</t>
  </si>
  <si>
    <t>765115012</t>
  </si>
  <si>
    <t>Montáž keramické speciální tašky (větrací, protisněhové, prostupové) drážkové maloformátové (přes 12 ks/m2) na sucho</t>
  </si>
  <si>
    <t>-184922028</t>
  </si>
  <si>
    <t>3+80+1</t>
  </si>
  <si>
    <t>107</t>
  </si>
  <si>
    <t>5966051</t>
  </si>
  <si>
    <t>taška ražená drážková režná maloformátová (přes 12 ks/m2) prostupová s odvětráním</t>
  </si>
  <si>
    <t>594917308</t>
  </si>
  <si>
    <t>2,9126213592233*1,03 'Přepočtené koeficientem množství</t>
  </si>
  <si>
    <t>108</t>
  </si>
  <si>
    <t>59660522</t>
  </si>
  <si>
    <t>taška ražená drážková režná maloformátová (přes 12 ks/m2) větrací</t>
  </si>
  <si>
    <t>-82818818</t>
  </si>
  <si>
    <t>109</t>
  </si>
  <si>
    <t>59660523</t>
  </si>
  <si>
    <t>taška ražená drážková režná maloformátová (přes 12 ks/m2) prostupová s anténním nástavcem</t>
  </si>
  <si>
    <t>1517427289</t>
  </si>
  <si>
    <t>110</t>
  </si>
  <si>
    <t>765191023</t>
  </si>
  <si>
    <t>Montáž pojistné hydroizolační nebo parotěsné kladené ve sklonu přes 20° s lepenými spoji na bednění</t>
  </si>
  <si>
    <t>1256822027</t>
  </si>
  <si>
    <t>111</t>
  </si>
  <si>
    <t>28329036</t>
  </si>
  <si>
    <t>fólie kontaktní difuzně propustná pro doplňkovou hydroizolační vrstvu, třívrstvá mikroporézní PP 150g/m2 s integrovanou samolepící páskou</t>
  </si>
  <si>
    <t>-1242270753</t>
  </si>
  <si>
    <t>856,436*1,15 'Přepočtené koeficientem množství</t>
  </si>
  <si>
    <t>112</t>
  </si>
  <si>
    <t>998765102</t>
  </si>
  <si>
    <t>Přesun hmot tonážní pro krytiny skládané v objektech v přes 6 do 12 m</t>
  </si>
  <si>
    <t>-1440198815</t>
  </si>
  <si>
    <t>113</t>
  </si>
  <si>
    <t>998765181</t>
  </si>
  <si>
    <t>Příplatek k přesunu hmot tonážní 765 prováděný bez použití mechanizace</t>
  </si>
  <si>
    <t>-1276167870</t>
  </si>
  <si>
    <t>766</t>
  </si>
  <si>
    <t>Konstrukce truhlářské</t>
  </si>
  <si>
    <t>114</t>
  </si>
  <si>
    <t>766422341</t>
  </si>
  <si>
    <t>Montáž obložení podhledů jednoduchých panely aglomerovanými do 0,60 m2</t>
  </si>
  <si>
    <t>-2140218353</t>
  </si>
  <si>
    <t>"skladba S4" 6,50</t>
  </si>
  <si>
    <t>115</t>
  </si>
  <si>
    <t>62432072</t>
  </si>
  <si>
    <t>deska vláknocementová tl 8mm</t>
  </si>
  <si>
    <t>1155511532</t>
  </si>
  <si>
    <t>6,5*1,15 'Přepočtené koeficientem množství</t>
  </si>
  <si>
    <t>116</t>
  </si>
  <si>
    <t>766423121</t>
  </si>
  <si>
    <t>Montáž obložení podhledů členitých latěmi modřínovými š přes 40 do 60 mm</t>
  </si>
  <si>
    <t>-1335859616</t>
  </si>
  <si>
    <t>16,50*(8,50+0,80)</t>
  </si>
  <si>
    <t>13,50*5,60</t>
  </si>
  <si>
    <t>((7,80*6,30)/2)+(7,80*0,80)</t>
  </si>
  <si>
    <t>((12,50*7,80)/2)+(12,50*0,80)</t>
  </si>
  <si>
    <t>117</t>
  </si>
  <si>
    <t>6119116</t>
  </si>
  <si>
    <t>latě obkladové hoblované modřín profil 40x60 mm jakost A/B</t>
  </si>
  <si>
    <t>-249082902</t>
  </si>
  <si>
    <t>318,61*1,12 'Přepočtené koeficientem množství</t>
  </si>
  <si>
    <t>118</t>
  </si>
  <si>
    <t>6119119</t>
  </si>
  <si>
    <t>spojovací prostředky pro obložení z latí</t>
  </si>
  <si>
    <t>-350235223</t>
  </si>
  <si>
    <t>119</t>
  </si>
  <si>
    <t>766427112</t>
  </si>
  <si>
    <t>Montáž podkladového roštu pro obložení podhledů</t>
  </si>
  <si>
    <t>67788549</t>
  </si>
  <si>
    <t>318,61*3,50</t>
  </si>
  <si>
    <t>61223260</t>
  </si>
  <si>
    <t>hranol konstrukční KVH lepený průřezu 40x60-280mm nepohledový</t>
  </si>
  <si>
    <t>1414731856</t>
  </si>
  <si>
    <t>1115,135*0,04*0,06</t>
  </si>
  <si>
    <t>2,676*1,1 'Přepočtené koeficientem množství</t>
  </si>
  <si>
    <t>121</t>
  </si>
  <si>
    <t>7664271</t>
  </si>
  <si>
    <t>Dodávka a montáž podkladního černého filcu tl. 4 mm</t>
  </si>
  <si>
    <t>1508762524</t>
  </si>
  <si>
    <t>318,61*1,10</t>
  </si>
  <si>
    <t>122</t>
  </si>
  <si>
    <t>766621621</t>
  </si>
  <si>
    <t>Montáž dřevěných oken plochy do 1 m2 zdvojených otevíravých do dřevěné konstrukce</t>
  </si>
  <si>
    <t>1854616998</t>
  </si>
  <si>
    <t>"pozice O3" 5</t>
  </si>
  <si>
    <t>123</t>
  </si>
  <si>
    <t>611100</t>
  </si>
  <si>
    <t>okno dřevěné 1křídlové otevíravé/sklopné 750x530 mm, izolační dvojsklo, včetně vnitřního masivního dubového parapetu - pozice O3 - bližší specifikace viz výkres D.1.16</t>
  </si>
  <si>
    <t>959184049</t>
  </si>
  <si>
    <t>124</t>
  </si>
  <si>
    <t>766660172</t>
  </si>
  <si>
    <t>Montáž dveřních křídel otvíravých jednokřídlových š přes 0,8 m do obložkové zárubně</t>
  </si>
  <si>
    <t>-1120669043</t>
  </si>
  <si>
    <t>"pozice D4" 1</t>
  </si>
  <si>
    <t>"pozice D5" 1</t>
  </si>
  <si>
    <t>"pozice D6" 1</t>
  </si>
  <si>
    <t>"pozice D7" 1</t>
  </si>
  <si>
    <t>"pozice D8" 1</t>
  </si>
  <si>
    <t>"pozice D9" 2</t>
  </si>
  <si>
    <t>125</t>
  </si>
  <si>
    <t>6117101</t>
  </si>
  <si>
    <t>dveře interiérové jednokřídlé plné bezfalcové, HPL laminát, barva RAL plné 900x1970 mm, včetně kování - pozice D4, D5 - bližší specifikace viz výkres D.1.16</t>
  </si>
  <si>
    <t>-1003515452</t>
  </si>
  <si>
    <t>"pozice D4, D5" 1+1</t>
  </si>
  <si>
    <t>126</t>
  </si>
  <si>
    <t>6117102</t>
  </si>
  <si>
    <t>dveře interiérové jednokřídlé plné bezfalcové, HPL laminát, barva RAL plné 700x2300 mm, včetně kování - pozice D6, D7 - bližší specifikace viz výkres D.1.16</t>
  </si>
  <si>
    <t>369988911</t>
  </si>
  <si>
    <t>"pozice D6, D7" 1+1</t>
  </si>
  <si>
    <t>127</t>
  </si>
  <si>
    <t>6117103</t>
  </si>
  <si>
    <t>dveře interiérové jednokřídlé plné bezfalcové, HPL laminát, barva RAL plné 700x1970 mm, včetně kování - pozice D8, D9 - bližší specifikace viz výkres D.1.16</t>
  </si>
  <si>
    <t>-1324283987</t>
  </si>
  <si>
    <t>"pozice D8, D9" 1+2</t>
  </si>
  <si>
    <t>128</t>
  </si>
  <si>
    <t>766660182</t>
  </si>
  <si>
    <t>Montáž dveřních křídel otvíravých jednokřídlových š přes 0,8 m požárních do obložkové zárubně</t>
  </si>
  <si>
    <t>776864836</t>
  </si>
  <si>
    <t>"pozice D2" 2</t>
  </si>
  <si>
    <t>"pozice D3" 1</t>
  </si>
  <si>
    <t>129</t>
  </si>
  <si>
    <t>6116102</t>
  </si>
  <si>
    <t>dveře jednokřídlé dřevěné protipožární EI (EW) 30 D3 - C, bezfalcové, povrch HPL, barva RAL plné 900x2300 mm, včetně samozavírače a kování - pozice D2 - bližší specifikace viz výkres D.1.16</t>
  </si>
  <si>
    <t>1005558042</t>
  </si>
  <si>
    <t>130</t>
  </si>
  <si>
    <t>6116103</t>
  </si>
  <si>
    <t>dveře jednokřídlé dřevěné protipožární EI (EW) 30 D3 - C, bezfalcové, povrch HPL, barva RAL plné 900x1970 mm, včetně samozavírače a kování - pozice D3 - bližší specifikace viz výkres D.1.16</t>
  </si>
  <si>
    <t>-166589143</t>
  </si>
  <si>
    <t>131</t>
  </si>
  <si>
    <t>766671025</t>
  </si>
  <si>
    <t>Montáž střešního okna do krytiny tvarované 78 x 140 cm</t>
  </si>
  <si>
    <t>-507578632</t>
  </si>
  <si>
    <t>"pozice O1" 8</t>
  </si>
  <si>
    <t>132</t>
  </si>
  <si>
    <t>61124499</t>
  </si>
  <si>
    <t>okno střešní dřevěné kyvné, izolační trojsklo 78x140cm, Uw=1,1W/m2K Cu oplechování - pozice O1 - bližší specifikace viz výkres D.1.16</t>
  </si>
  <si>
    <t>-71402731</t>
  </si>
  <si>
    <t>133</t>
  </si>
  <si>
    <t>61124164</t>
  </si>
  <si>
    <t>lemování střešních oken 78x140cm - pozice O1 - bližší specifikace viz výkres D.1.16</t>
  </si>
  <si>
    <t>-271316753</t>
  </si>
  <si>
    <t>134</t>
  </si>
  <si>
    <t>611241</t>
  </si>
  <si>
    <t>dřevěné systémové ostění střešních oken 78x140cm - pozice O1 - bližší specifikace viz výkres D.1.16</t>
  </si>
  <si>
    <t>-959544676</t>
  </si>
  <si>
    <t>135</t>
  </si>
  <si>
    <t>766682111</t>
  </si>
  <si>
    <t>Montáž zárubní obložkových pro dveře jednokřídlové tl stěny do 170 mm</t>
  </si>
  <si>
    <t>1779013337</t>
  </si>
  <si>
    <t>136</t>
  </si>
  <si>
    <t>6118231</t>
  </si>
  <si>
    <t>zárubeň jednokřídlá obložková s laminátovým povrchem, barva RAL, tl stěny 60-150mm rozměru 600-1100/1970, 2300mm - pozice D4 až D9 - bližší specifikace viz výkres D.1.16</t>
  </si>
  <si>
    <t>1885303591</t>
  </si>
  <si>
    <t>137</t>
  </si>
  <si>
    <t>766682211</t>
  </si>
  <si>
    <t>Montáž zárubní obložkových protipožárních pro dveře jednokřídlové tl stěny do 170 mm</t>
  </si>
  <si>
    <t>-274239937</t>
  </si>
  <si>
    <t>138</t>
  </si>
  <si>
    <t>61182318</t>
  </si>
  <si>
    <t>zárubeň jednokřídlá obložková s laminátovým povrchem, barva RAL, s protipožární úpravou tl stěny 60-150mm rozměru 600-1100/1970, 2300mm - pozice D2, D3 - bližší specifikace viz výkres D.1.16</t>
  </si>
  <si>
    <t>-1602956236</t>
  </si>
  <si>
    <t>139</t>
  </si>
  <si>
    <t>998766102</t>
  </si>
  <si>
    <t>Přesun hmot tonážní pro kce truhlářské v objektech v přes 6 do 12 m</t>
  </si>
  <si>
    <t>-1496571811</t>
  </si>
  <si>
    <t>140</t>
  </si>
  <si>
    <t>998766181</t>
  </si>
  <si>
    <t>Příplatek k přesunu hmot tonážní 766 prováděný bez použití mechanizace</t>
  </si>
  <si>
    <t>1519524102</t>
  </si>
  <si>
    <t>767</t>
  </si>
  <si>
    <t>Konstrukce zámečnické</t>
  </si>
  <si>
    <t>141</t>
  </si>
  <si>
    <t>767640223</t>
  </si>
  <si>
    <t>Montáž dveří ocelových nebo hliníkových vchodových dvoukřídlových s pevným bočním dílem</t>
  </si>
  <si>
    <t>-1509358598</t>
  </si>
  <si>
    <t>142</t>
  </si>
  <si>
    <t>6117321</t>
  </si>
  <si>
    <t>hliníková prosklená stěna 4570x2360 mm s 2křídl. dveřmi 1800x2300 mm, s požární odolností EI 30 DP1 - bližší specifikace viz výkres D.1.11 - pozice D1</t>
  </si>
  <si>
    <t>404281698</t>
  </si>
  <si>
    <t>Poznámka k položce:_x000d_
rám/zárubeň, kování a zámek v ceně</t>
  </si>
  <si>
    <t>143</t>
  </si>
  <si>
    <t>7679951</t>
  </si>
  <si>
    <t>Dodávka a montáž revizního poklopu 715 x 715 x 75 mm s požární odolností včetně povrchové úpravy - pozice Z1 - bližší specifikace viz výkres D.1.16</t>
  </si>
  <si>
    <t>61823696</t>
  </si>
  <si>
    <t>144</t>
  </si>
  <si>
    <t>7679952</t>
  </si>
  <si>
    <t>Dodávka a montáž ocelového zábradlí 4350 x 40 x 1000 mm, včetně povrchové úpravy - pozice Z2 - bližší specifikace viz výkres D.1.16</t>
  </si>
  <si>
    <t>-389332399</t>
  </si>
  <si>
    <t>145</t>
  </si>
  <si>
    <t>7679953</t>
  </si>
  <si>
    <t>Dodávka a montáž nápisu "VÝSTAVNÍ SÁL" z jednotlivě lepených písmen výšky 90 mm - bližší specifikace viz výkres D.1.11.</t>
  </si>
  <si>
    <t>690070761</t>
  </si>
  <si>
    <t>146</t>
  </si>
  <si>
    <t>998767102</t>
  </si>
  <si>
    <t>Přesun hmot tonážní pro zámečnické konstrukce v objektech v přes 6 do 12 m</t>
  </si>
  <si>
    <t>-635024333</t>
  </si>
  <si>
    <t>147</t>
  </si>
  <si>
    <t>998767181</t>
  </si>
  <si>
    <t>Příplatek k přesunu hmot tonážní 767 prováděný bez použití mechanizace</t>
  </si>
  <si>
    <t>-1749316713</t>
  </si>
  <si>
    <t>771</t>
  </si>
  <si>
    <t>Podlahy z dlaždic</t>
  </si>
  <si>
    <t>148</t>
  </si>
  <si>
    <t>771111011</t>
  </si>
  <si>
    <t>Vysátí podkladu před pokládkou dlažby</t>
  </si>
  <si>
    <t>1717833240</t>
  </si>
  <si>
    <t>"plochy" 39,23</t>
  </si>
  <si>
    <t>"sokl" 48,50*0,15</t>
  </si>
  <si>
    <t>149</t>
  </si>
  <si>
    <t>771121011</t>
  </si>
  <si>
    <t>Nátěr penetrační na podlahu</t>
  </si>
  <si>
    <t>713122469</t>
  </si>
  <si>
    <t>150</t>
  </si>
  <si>
    <t>771474113</t>
  </si>
  <si>
    <t>Montáž soklů z dlaždic keramických rovných flexibilní lepidlo v přes 90 do 120 mm</t>
  </si>
  <si>
    <t>-2141011250</t>
  </si>
  <si>
    <t>"201" 48,50</t>
  </si>
  <si>
    <t>151</t>
  </si>
  <si>
    <t>771574263</t>
  </si>
  <si>
    <t>Montáž podlah keramických pro mechanické zatížení protiskluzných lepených flexibilním lepidlem přes 9 do 12 ks/m2</t>
  </si>
  <si>
    <t>-473288886</t>
  </si>
  <si>
    <t>"201" 39,23</t>
  </si>
  <si>
    <t>152</t>
  </si>
  <si>
    <t>59761409</t>
  </si>
  <si>
    <t>dlažba keramická slinutá protiskluzná do interiéru i exteriéru pro vysoké mechanické namáhání přes 9 do 12ks/m2</t>
  </si>
  <si>
    <t>1589770325</t>
  </si>
  <si>
    <t>"sokl" 48,50*0,10*1,25</t>
  </si>
  <si>
    <t>45,293*1,12 'Přepočtené koeficientem množství</t>
  </si>
  <si>
    <t>153</t>
  </si>
  <si>
    <t>77159111</t>
  </si>
  <si>
    <t>Izolace pod dlažbu nátěrem nebo stěrkou ve dvou vrstvách včetně systémových rohových a koutových pásek</t>
  </si>
  <si>
    <t>-221245989</t>
  </si>
  <si>
    <t xml:space="preserve">"sociální zázemí 206-211" </t>
  </si>
  <si>
    <t>"plocha" 3,58+2,89+0,98+1,96+5,87+0,98</t>
  </si>
  <si>
    <t xml:space="preserve">"vytažení na stěnu"  25,00*0,50</t>
  </si>
  <si>
    <t>154</t>
  </si>
  <si>
    <t>771592011</t>
  </si>
  <si>
    <t>Čištění vnitřních ploch podlah nebo schodišť po položení dlažby chemickými prostředky</t>
  </si>
  <si>
    <t>-476937098</t>
  </si>
  <si>
    <t>155</t>
  </si>
  <si>
    <t>998771102</t>
  </si>
  <si>
    <t>Přesun hmot tonážní pro podlahy z dlaždic v objektech v přes 6 do 12 m</t>
  </si>
  <si>
    <t>1437675010</t>
  </si>
  <si>
    <t>156</t>
  </si>
  <si>
    <t>998771181</t>
  </si>
  <si>
    <t>Příplatek k přesunu hmot tonážní 771 prováděný bez použití mechanizace</t>
  </si>
  <si>
    <t>1654266167</t>
  </si>
  <si>
    <t>775</t>
  </si>
  <si>
    <t>Podlahy skládané</t>
  </si>
  <si>
    <t>157</t>
  </si>
  <si>
    <t>775111311</t>
  </si>
  <si>
    <t>Vysátí podkladu skládaných podlah</t>
  </si>
  <si>
    <t>-1750545024</t>
  </si>
  <si>
    <t xml:space="preserve">"203" </t>
  </si>
  <si>
    <t>"plocha" 210,50</t>
  </si>
  <si>
    <t>"sokl" 89,20*0,10</t>
  </si>
  <si>
    <t>158</t>
  </si>
  <si>
    <t>775121111</t>
  </si>
  <si>
    <t>Vodou ředitelná penetrace savého podkladu skládaných podlah</t>
  </si>
  <si>
    <t>-360766360</t>
  </si>
  <si>
    <t>159</t>
  </si>
  <si>
    <t>775141121</t>
  </si>
  <si>
    <t>Stěrka podlahová nivelační pro vyrovnání podkladu skládaných podlah pevnosti 30 MPa tl do 3 mm</t>
  </si>
  <si>
    <t>-386894478</t>
  </si>
  <si>
    <t>"203" 210,50</t>
  </si>
  <si>
    <t>160</t>
  </si>
  <si>
    <t>775413315</t>
  </si>
  <si>
    <t>Montáž soklíku ze dřeva tvrdého nebo měkkého lepeného</t>
  </si>
  <si>
    <t>-1114645578</t>
  </si>
  <si>
    <t>161</t>
  </si>
  <si>
    <t>6141815</t>
  </si>
  <si>
    <t>lišta soklová dřevěná š 25.0 mm, h 60.0 mm - materiál dub vřetně povrchové úpravy voskovým olejem</t>
  </si>
  <si>
    <t>1253377973</t>
  </si>
  <si>
    <t>89,2*1,08 'Přepočtené koeficientem množství</t>
  </si>
  <si>
    <t>162</t>
  </si>
  <si>
    <t>775511411</t>
  </si>
  <si>
    <t>Podlahy z vlysů lepených tl do 22 mm š přes 40 do 50 mm dl přes 240 do 300 mm dub I</t>
  </si>
  <si>
    <t>1378118259</t>
  </si>
  <si>
    <t>163</t>
  </si>
  <si>
    <t>775591411</t>
  </si>
  <si>
    <t>Podlahy dřevěné, nátěr olejem a voskování</t>
  </si>
  <si>
    <t>-1092538612</t>
  </si>
  <si>
    <t>164</t>
  </si>
  <si>
    <t>998775102</t>
  </si>
  <si>
    <t>Přesun hmot tonážní pro podlahy dřevěné v objektech v přes 6 do 12 m</t>
  </si>
  <si>
    <t>-1256048735</t>
  </si>
  <si>
    <t>165</t>
  </si>
  <si>
    <t>998775181</t>
  </si>
  <si>
    <t>Příplatek k přesunu hmot tonážní 775 prováděný bez použití mechanizace</t>
  </si>
  <si>
    <t>527034865</t>
  </si>
  <si>
    <t>776</t>
  </si>
  <si>
    <t>Podlahy povlakové</t>
  </si>
  <si>
    <t>166</t>
  </si>
  <si>
    <t>776111311</t>
  </si>
  <si>
    <t>Vysátí podkladu povlakových podlah</t>
  </si>
  <si>
    <t>-204648652</t>
  </si>
  <si>
    <t xml:space="preserve">"202, 204, 205" </t>
  </si>
  <si>
    <t>"plocha" 4,11+43,75+64,07</t>
  </si>
  <si>
    <t>"sokl" 110,55*0,10</t>
  </si>
  <si>
    <t>167</t>
  </si>
  <si>
    <t>776121112</t>
  </si>
  <si>
    <t>Vodou ředitelná penetrace savého podkladu povlakových podlah</t>
  </si>
  <si>
    <t>894925300</t>
  </si>
  <si>
    <t>168</t>
  </si>
  <si>
    <t>776141122</t>
  </si>
  <si>
    <t>Stěrka podlahová nivelační pro vyrovnání podkladu povlakových podlah pevnosti 30 MPa tl přes 3 do 5 mm</t>
  </si>
  <si>
    <t>-2103514079</t>
  </si>
  <si>
    <t>"202, 204, 205" 4,11+43,75+64,07</t>
  </si>
  <si>
    <t>169</t>
  </si>
  <si>
    <t>776231111</t>
  </si>
  <si>
    <t>Lepení lamel a čtverců z vinylu standardním lepidlem</t>
  </si>
  <si>
    <t>-1058783111</t>
  </si>
  <si>
    <t>170</t>
  </si>
  <si>
    <t>28411141</t>
  </si>
  <si>
    <t>PVC vinyl homogenní protiskluzná se vsypem a výztuž. vrstvou tl 2.00mm nášlapná vrstva 2.00mm, hořlavost Bfl-s1, třída zátěže 34/43, útlum 7dB, bodová zátěž ≤ 0.10mm, protiskluznost R10</t>
  </si>
  <si>
    <t>-287140583</t>
  </si>
  <si>
    <t>111,93*1,11 'Přepočtené koeficientem množství</t>
  </si>
  <si>
    <t>171</t>
  </si>
  <si>
    <t>776421111</t>
  </si>
  <si>
    <t>Montáž obvodových lišt lepením</t>
  </si>
  <si>
    <t>1332890299</t>
  </si>
  <si>
    <t>172</t>
  </si>
  <si>
    <t>283420</t>
  </si>
  <si>
    <t>lišta soklová MDF výšky 60 mm v odstínu vinylové krytiny</t>
  </si>
  <si>
    <t>1088117923</t>
  </si>
  <si>
    <t>110,55*1,05 'Přepočtené koeficientem množství</t>
  </si>
  <si>
    <t>173</t>
  </si>
  <si>
    <t>776421312</t>
  </si>
  <si>
    <t>Montáž přechodových šroubovaných lišt</t>
  </si>
  <si>
    <t>1089744592</t>
  </si>
  <si>
    <t>4*0,90</t>
  </si>
  <si>
    <t>174</t>
  </si>
  <si>
    <t>55343110</t>
  </si>
  <si>
    <t>profil přechodový Al narážecí 30mm stříbro</t>
  </si>
  <si>
    <t>338563710</t>
  </si>
  <si>
    <t>3,6*1,1 'Přepočtené koeficientem množství</t>
  </si>
  <si>
    <t>175</t>
  </si>
  <si>
    <t>776991121</t>
  </si>
  <si>
    <t>Základní čištění nově položených podlahovin vysátím a setřením vlhkým mopem</t>
  </si>
  <si>
    <t>-544049693</t>
  </si>
  <si>
    <t>176</t>
  </si>
  <si>
    <t>998776102</t>
  </si>
  <si>
    <t>Přesun hmot tonážní pro podlahy povlakové v objektech v přes 6 do 12 m</t>
  </si>
  <si>
    <t>-906928029</t>
  </si>
  <si>
    <t>177</t>
  </si>
  <si>
    <t>998776181</t>
  </si>
  <si>
    <t>Příplatek k přesunu hmot tonážní 776 prováděný bez použití mechanizace</t>
  </si>
  <si>
    <t>1167030276</t>
  </si>
  <si>
    <t>777</t>
  </si>
  <si>
    <t>Podlahy lité</t>
  </si>
  <si>
    <t>178</t>
  </si>
  <si>
    <t>777111111</t>
  </si>
  <si>
    <t>Vysátí podkladu před provedením lité podlahy</t>
  </si>
  <si>
    <t>-1825618949</t>
  </si>
  <si>
    <t>"sociální zázemí 206-211"</t>
  </si>
  <si>
    <t>"sokl" 25,00*0,10</t>
  </si>
  <si>
    <t>179</t>
  </si>
  <si>
    <t>777111141</t>
  </si>
  <si>
    <t>Otryskání podkladu před provedením lité podlahy</t>
  </si>
  <si>
    <t>144588267</t>
  </si>
  <si>
    <t>180</t>
  </si>
  <si>
    <t>777131105</t>
  </si>
  <si>
    <t>Penetrační nátěr podlahy na podklad z čerstvého betonu</t>
  </si>
  <si>
    <t>1219214941</t>
  </si>
  <si>
    <t>181</t>
  </si>
  <si>
    <t>7775111</t>
  </si>
  <si>
    <t>Dekorativní omyvatelná stěrka na bázi cementu a latexu - bližší specifikace viz výkres D.1.4.</t>
  </si>
  <si>
    <t>-389713955</t>
  </si>
  <si>
    <t>182</t>
  </si>
  <si>
    <t>777911113</t>
  </si>
  <si>
    <t>Pohyblivé napojení lité podlahy na stěnu nebo sokl</t>
  </si>
  <si>
    <t>612767915</t>
  </si>
  <si>
    <t>25,00</t>
  </si>
  <si>
    <t>183</t>
  </si>
  <si>
    <t>998777102</t>
  </si>
  <si>
    <t>Přesun hmot tonážní pro podlahy lité v objektech v přes 6 do 12 m</t>
  </si>
  <si>
    <t>495039432</t>
  </si>
  <si>
    <t>184</t>
  </si>
  <si>
    <t>998777181</t>
  </si>
  <si>
    <t>Příplatek k přesunu hmot tonážní 777 prováděný bez použití mechanizace</t>
  </si>
  <si>
    <t>1299349786</t>
  </si>
  <si>
    <t>783</t>
  </si>
  <si>
    <t>Dokončovací práce - nátěry</t>
  </si>
  <si>
    <t>185</t>
  </si>
  <si>
    <t>783201401</t>
  </si>
  <si>
    <t>Ometení tesařských konstrukcí před provedením nátěru</t>
  </si>
  <si>
    <t>125035568</t>
  </si>
  <si>
    <t>186</t>
  </si>
  <si>
    <t>783214121</t>
  </si>
  <si>
    <t>Sanační biocidní ošetření stříkáním tesařských konstrukcí zabudovaných do konstrukce</t>
  </si>
  <si>
    <t>-666631940</t>
  </si>
  <si>
    <t>187</t>
  </si>
  <si>
    <t>783226101</t>
  </si>
  <si>
    <t>Protipožární akrylátový nátěr tesařských konstrukcí</t>
  </si>
  <si>
    <t>340394330</t>
  </si>
  <si>
    <t>784</t>
  </si>
  <si>
    <t>Dokončovací práce - malby a tapety</t>
  </si>
  <si>
    <t>188</t>
  </si>
  <si>
    <t>784111001</t>
  </si>
  <si>
    <t>Oprášení (ometení ) podkladu v místnostech v do 3,80 m</t>
  </si>
  <si>
    <t>907296552</t>
  </si>
  <si>
    <t>189</t>
  </si>
  <si>
    <t>784181101</t>
  </si>
  <si>
    <t>Základní akrylátová jednonásobná bezbarvá penetrace podkladu v místnostech v do 3,80 m</t>
  </si>
  <si>
    <t>-519161427</t>
  </si>
  <si>
    <t>190</t>
  </si>
  <si>
    <t>784211101</t>
  </si>
  <si>
    <t>Dvojnásobné bílé malby ze směsí za mokra výborně oděruvzdorných v místnostech v do 3,80 m</t>
  </si>
  <si>
    <t>760930784</t>
  </si>
  <si>
    <t>2 - Ústřední topení</t>
  </si>
  <si>
    <t xml:space="preserve">    731 - Ústřední vytápění - kotelny</t>
  </si>
  <si>
    <t>731</t>
  </si>
  <si>
    <t>Ústřední vytápění - kotelny</t>
  </si>
  <si>
    <t>73121</t>
  </si>
  <si>
    <t>Ústřední topení - viz. samostatný rozpočet</t>
  </si>
  <si>
    <t>soubor</t>
  </si>
  <si>
    <t>-1125772382</t>
  </si>
  <si>
    <t>3 - Zdravotechnika</t>
  </si>
  <si>
    <t xml:space="preserve">    722 - Zdravotechnika - vnitřní vodovod</t>
  </si>
  <si>
    <t>722</t>
  </si>
  <si>
    <t>Zdravotechnika - vnitřní vodovod</t>
  </si>
  <si>
    <t>72213</t>
  </si>
  <si>
    <t>Zdravotechnika - viz. samostatný rozpočet</t>
  </si>
  <si>
    <t>84892070</t>
  </si>
  <si>
    <t>4 - Vzduchotechnika</t>
  </si>
  <si>
    <t xml:space="preserve">    751 - Vzduchotechnika</t>
  </si>
  <si>
    <t>751</t>
  </si>
  <si>
    <t>75111</t>
  </si>
  <si>
    <t>Vzduchotechnika - viz. samostatný rozpočet</t>
  </si>
  <si>
    <t>-1502226434</t>
  </si>
  <si>
    <t>5 - Elektroinstalace - silnoproud</t>
  </si>
  <si>
    <t xml:space="preserve">    741 - Elektroinstalace - silnoproud</t>
  </si>
  <si>
    <t>741</t>
  </si>
  <si>
    <t>741121</t>
  </si>
  <si>
    <t>Silnoproud - viz. samostatný rozpočet</t>
  </si>
  <si>
    <t>1317780305</t>
  </si>
  <si>
    <t>741122</t>
  </si>
  <si>
    <t xml:space="preserve">Rozváděč  RSM 1 - viz. samostatný rozpočet</t>
  </si>
  <si>
    <t>993019813</t>
  </si>
  <si>
    <t>6 - Elektroinstalace - slaboproud</t>
  </si>
  <si>
    <t xml:space="preserve">    742 - Elektroinstalace - slaboproud</t>
  </si>
  <si>
    <t>742</t>
  </si>
  <si>
    <t>742121</t>
  </si>
  <si>
    <t>Slaboproud - viz. samostatný rozpočet</t>
  </si>
  <si>
    <t>1609565302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</si>
</sst>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s="1" customFormat="1" ht="12" customHeight="1">
      <c r="B5" s="20"/>
      <c r="D5" s="23" t="s">
        <v>12</v>
      </c>
      <c r="K5" s="24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S5" s="17" t="s">
        <v>6</v>
      </c>
    </row>
    <row r="6" s="1" customFormat="1" ht="36.96" customHeight="1">
      <c r="B6" s="20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S6" s="17" t="s">
        <v>6</v>
      </c>
    </row>
    <row r="7" s="1" customFormat="1" ht="12" customHeight="1">
      <c r="B7" s="20"/>
      <c r="D7" s="27" t="s">
        <v>16</v>
      </c>
      <c r="K7" s="24" t="s">
        <v>1</v>
      </c>
      <c r="AK7" s="27" t="s">
        <v>17</v>
      </c>
      <c r="AN7" s="24" t="s">
        <v>1</v>
      </c>
      <c r="AR7" s="20"/>
      <c r="BS7" s="17" t="s">
        <v>6</v>
      </c>
    </row>
    <row r="8" s="1" customFormat="1" ht="12" customHeight="1">
      <c r="B8" s="20"/>
      <c r="D8" s="27" t="s">
        <v>18</v>
      </c>
      <c r="K8" s="24" t="s">
        <v>19</v>
      </c>
      <c r="AK8" s="27" t="s">
        <v>20</v>
      </c>
      <c r="AN8" s="24" t="s">
        <v>21</v>
      </c>
      <c r="AR8" s="20"/>
      <c r="BS8" s="17" t="s">
        <v>6</v>
      </c>
    </row>
    <row r="9" s="1" customFormat="1" ht="14.4" customHeight="1">
      <c r="B9" s="20"/>
      <c r="AR9" s="20"/>
      <c r="BS9" s="17" t="s">
        <v>6</v>
      </c>
    </row>
    <row r="10" s="1" customFormat="1" ht="12" customHeight="1">
      <c r="B10" s="20"/>
      <c r="D10" s="27" t="s">
        <v>22</v>
      </c>
      <c r="AK10" s="27" t="s">
        <v>23</v>
      </c>
      <c r="AN10" s="24" t="s">
        <v>1</v>
      </c>
      <c r="AR10" s="20"/>
      <c r="BS10" s="17" t="s">
        <v>6</v>
      </c>
    </row>
    <row r="11" s="1" customFormat="1" ht="18.48" customHeight="1">
      <c r="B11" s="20"/>
      <c r="E11" s="24" t="s">
        <v>24</v>
      </c>
      <c r="AK11" s="27" t="s">
        <v>25</v>
      </c>
      <c r="AN11" s="24" t="s">
        <v>1</v>
      </c>
      <c r="AR11" s="20"/>
      <c r="BS11" s="17" t="s">
        <v>6</v>
      </c>
    </row>
    <row r="12" s="1" customFormat="1" ht="6.96" customHeight="1">
      <c r="B12" s="20"/>
      <c r="AR12" s="20"/>
      <c r="BS12" s="17" t="s">
        <v>6</v>
      </c>
    </row>
    <row r="13" s="1" customFormat="1" ht="12" customHeight="1">
      <c r="B13" s="20"/>
      <c r="D13" s="27" t="s">
        <v>26</v>
      </c>
      <c r="AK13" s="27" t="s">
        <v>23</v>
      </c>
      <c r="AN13" s="24" t="s">
        <v>1</v>
      </c>
      <c r="AR13" s="20"/>
      <c r="BS13" s="17" t="s">
        <v>6</v>
      </c>
    </row>
    <row r="14">
      <c r="B14" s="20"/>
      <c r="E14" s="24" t="s">
        <v>24</v>
      </c>
      <c r="AK14" s="27" t="s">
        <v>25</v>
      </c>
      <c r="AN14" s="24" t="s">
        <v>1</v>
      </c>
      <c r="AR14" s="20"/>
      <c r="BS14" s="17" t="s">
        <v>6</v>
      </c>
    </row>
    <row r="15" s="1" customFormat="1" ht="6.96" customHeight="1">
      <c r="B15" s="20"/>
      <c r="AR15" s="20"/>
      <c r="BS15" s="17" t="s">
        <v>3</v>
      </c>
    </row>
    <row r="16" s="1" customFormat="1" ht="12" customHeight="1">
      <c r="B16" s="20"/>
      <c r="D16" s="27" t="s">
        <v>27</v>
      </c>
      <c r="AK16" s="27" t="s">
        <v>23</v>
      </c>
      <c r="AN16" s="24" t="s">
        <v>1</v>
      </c>
      <c r="AR16" s="20"/>
      <c r="BS16" s="17" t="s">
        <v>3</v>
      </c>
    </row>
    <row r="17" s="1" customFormat="1" ht="18.48" customHeight="1">
      <c r="B17" s="20"/>
      <c r="E17" s="24" t="s">
        <v>24</v>
      </c>
      <c r="AK17" s="27" t="s">
        <v>25</v>
      </c>
      <c r="AN17" s="24" t="s">
        <v>1</v>
      </c>
      <c r="AR17" s="20"/>
      <c r="BS17" s="17" t="s">
        <v>28</v>
      </c>
    </row>
    <row r="18" s="1" customFormat="1" ht="6.96" customHeight="1">
      <c r="B18" s="20"/>
      <c r="AR18" s="20"/>
      <c r="BS18" s="17" t="s">
        <v>6</v>
      </c>
    </row>
    <row r="19" s="1" customFormat="1" ht="12" customHeight="1">
      <c r="B19" s="20"/>
      <c r="D19" s="27" t="s">
        <v>29</v>
      </c>
      <c r="AK19" s="27" t="s">
        <v>23</v>
      </c>
      <c r="AN19" s="24" t="s">
        <v>1</v>
      </c>
      <c r="AR19" s="20"/>
      <c r="BS19" s="17" t="s">
        <v>6</v>
      </c>
    </row>
    <row r="20" s="1" customFormat="1" ht="18.48" customHeight="1">
      <c r="B20" s="20"/>
      <c r="E20" s="24" t="s">
        <v>24</v>
      </c>
      <c r="AK20" s="27" t="s">
        <v>25</v>
      </c>
      <c r="AN20" s="24" t="s">
        <v>1</v>
      </c>
      <c r="AR20" s="20"/>
      <c r="BS20" s="17" t="s">
        <v>28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30</v>
      </c>
      <c r="AR22" s="20"/>
    </row>
    <row r="23" s="1" customFormat="1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16603049.66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32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33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34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35</v>
      </c>
      <c r="E29" s="3"/>
      <c r="F29" s="27" t="s">
        <v>36</v>
      </c>
      <c r="G29" s="3"/>
      <c r="H29" s="3"/>
      <c r="I29" s="3"/>
      <c r="J29" s="3"/>
      <c r="K29" s="3"/>
      <c r="L29" s="3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8">
        <f>ROUND(AZ94, 2)</f>
        <v>16603049.66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8">
        <f>ROUND(AV94, 2)</f>
        <v>3486640.4300000002</v>
      </c>
      <c r="AL29" s="3"/>
      <c r="AM29" s="3"/>
      <c r="AN29" s="3"/>
      <c r="AO29" s="3"/>
      <c r="AP29" s="3"/>
      <c r="AQ29" s="3"/>
      <c r="AR29" s="36"/>
      <c r="BE29" s="3"/>
    </row>
    <row r="30" s="3" customFormat="1" ht="14.4" customHeight="1">
      <c r="A30" s="3"/>
      <c r="B30" s="36"/>
      <c r="C30" s="3"/>
      <c r="D30" s="3"/>
      <c r="E30" s="3"/>
      <c r="F30" s="27" t="s">
        <v>37</v>
      </c>
      <c r="G30" s="3"/>
      <c r="H30" s="3"/>
      <c r="I30" s="3"/>
      <c r="J30" s="3"/>
      <c r="K30" s="3"/>
      <c r="L30" s="37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8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8">
        <f>ROUND(AW94, 2)</f>
        <v>0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38</v>
      </c>
      <c r="G31" s="3"/>
      <c r="H31" s="3"/>
      <c r="I31" s="3"/>
      <c r="J31" s="3"/>
      <c r="K31" s="3"/>
      <c r="L31" s="3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8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39</v>
      </c>
      <c r="G32" s="3"/>
      <c r="H32" s="3"/>
      <c r="I32" s="3"/>
      <c r="J32" s="3"/>
      <c r="K32" s="3"/>
      <c r="L32" s="37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8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27" t="s">
        <v>40</v>
      </c>
      <c r="G33" s="3"/>
      <c r="H33" s="3"/>
      <c r="I33" s="3"/>
      <c r="J33" s="3"/>
      <c r="K33" s="3"/>
      <c r="L33" s="3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8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8">
        <v>0</v>
      </c>
      <c r="AL33" s="3"/>
      <c r="AM33" s="3"/>
      <c r="AN33" s="3"/>
      <c r="AO33" s="3"/>
      <c r="AP33" s="3"/>
      <c r="AQ33" s="3"/>
      <c r="AR33" s="36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39"/>
      <c r="D35" s="40" t="s">
        <v>41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42</v>
      </c>
      <c r="U35" s="41"/>
      <c r="V35" s="41"/>
      <c r="W35" s="41"/>
      <c r="X35" s="43" t="s">
        <v>43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20089690.09</v>
      </c>
      <c r="AL35" s="41"/>
      <c r="AM35" s="41"/>
      <c r="AN35" s="41"/>
      <c r="AO35" s="45"/>
      <c r="AP35" s="39"/>
      <c r="AQ35" s="39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46"/>
      <c r="D49" s="47" t="s">
        <v>44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45</v>
      </c>
      <c r="AI49" s="48"/>
      <c r="AJ49" s="48"/>
      <c r="AK49" s="48"/>
      <c r="AL49" s="48"/>
      <c r="AM49" s="48"/>
      <c r="AN49" s="48"/>
      <c r="AO49" s="48"/>
      <c r="AR49" s="4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0"/>
      <c r="B60" s="31"/>
      <c r="C60" s="30"/>
      <c r="D60" s="49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9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9" t="s">
        <v>46</v>
      </c>
      <c r="AI60" s="33"/>
      <c r="AJ60" s="33"/>
      <c r="AK60" s="33"/>
      <c r="AL60" s="33"/>
      <c r="AM60" s="49" t="s">
        <v>47</v>
      </c>
      <c r="AN60" s="33"/>
      <c r="AO60" s="33"/>
      <c r="AP60" s="30"/>
      <c r="AQ60" s="30"/>
      <c r="AR60" s="31"/>
      <c r="BE60" s="30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0"/>
      <c r="B64" s="31"/>
      <c r="C64" s="30"/>
      <c r="D64" s="47" t="s">
        <v>48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49</v>
      </c>
      <c r="AI64" s="50"/>
      <c r="AJ64" s="50"/>
      <c r="AK64" s="50"/>
      <c r="AL64" s="50"/>
      <c r="AM64" s="50"/>
      <c r="AN64" s="50"/>
      <c r="AO64" s="50"/>
      <c r="AP64" s="30"/>
      <c r="AQ64" s="30"/>
      <c r="AR64" s="31"/>
      <c r="BE64" s="30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0"/>
      <c r="B75" s="31"/>
      <c r="C75" s="30"/>
      <c r="D75" s="49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9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9" t="s">
        <v>46</v>
      </c>
      <c r="AI75" s="33"/>
      <c r="AJ75" s="33"/>
      <c r="AK75" s="33"/>
      <c r="AL75" s="33"/>
      <c r="AM75" s="49" t="s">
        <v>47</v>
      </c>
      <c r="AN75" s="33"/>
      <c r="AO75" s="33"/>
      <c r="AP75" s="30"/>
      <c r="AQ75" s="30"/>
      <c r="AR75" s="31"/>
      <c r="BE75" s="30"/>
    </row>
    <row r="76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="2" customFormat="1" ht="6.96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1"/>
      <c r="B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1"/>
      <c r="BE81" s="30"/>
    </row>
    <row r="82" s="2" customFormat="1" ht="24.96" customHeight="1">
      <c r="A82" s="30"/>
      <c r="B82" s="31"/>
      <c r="C82" s="21" t="s">
        <v>50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="4" customFormat="1" ht="12" customHeight="1">
      <c r="A84" s="4"/>
      <c r="B84" s="55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120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5"/>
      <c r="BE84" s="4"/>
    </row>
    <row r="85" s="5" customFormat="1" ht="36.96" customHeight="1">
      <c r="A85" s="5"/>
      <c r="B85" s="56"/>
      <c r="C85" s="57" t="s">
        <v>14</v>
      </c>
      <c r="D85" s="5"/>
      <c r="E85" s="5"/>
      <c r="F85" s="5"/>
      <c r="G85" s="5"/>
      <c r="H85" s="5"/>
      <c r="I85" s="5"/>
      <c r="J85" s="5"/>
      <c r="K85" s="5"/>
      <c r="L85" s="58" t="str">
        <f>K6</f>
        <v>Podkrovní vestavba budovy č.p. 1 v Českém Brodě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6"/>
      <c r="BE85" s="5"/>
    </row>
    <row r="86" s="2" customFormat="1" ht="6.96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parc. č. st. 7 v Českém Brodě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60" t="str">
        <f>IF(AN8= "","",AN8)</f>
        <v>30. 8. 2023</v>
      </c>
      <c r="AN87" s="60"/>
      <c r="AO87" s="30"/>
      <c r="AP87" s="30"/>
      <c r="AQ87" s="30"/>
      <c r="AR87" s="31"/>
      <c r="B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="2" customFormat="1" ht="15.15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61" t="str">
        <f>IF(E17="","",E17)</f>
        <v xml:space="preserve"> </v>
      </c>
      <c r="AN89" s="4"/>
      <c r="AO89" s="4"/>
      <c r="AP89" s="4"/>
      <c r="AQ89" s="30"/>
      <c r="AR89" s="31"/>
      <c r="AS89" s="62" t="s">
        <v>51</v>
      </c>
      <c r="AT89" s="6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0"/>
    </row>
    <row r="90" s="2" customFormat="1" ht="15.15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29</v>
      </c>
      <c r="AJ90" s="30"/>
      <c r="AK90" s="30"/>
      <c r="AL90" s="30"/>
      <c r="AM90" s="61" t="str">
        <f>IF(E20="","",E20)</f>
        <v xml:space="preserve"> </v>
      </c>
      <c r="AN90" s="4"/>
      <c r="AO90" s="4"/>
      <c r="AP90" s="4"/>
      <c r="AQ90" s="30"/>
      <c r="AR90" s="31"/>
      <c r="AS90" s="66"/>
      <c r="AT90" s="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0"/>
    </row>
    <row r="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66"/>
      <c r="AT91" s="6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0"/>
    </row>
    <row r="92" s="2" customFormat="1" ht="29.28" customHeight="1">
      <c r="A92" s="30"/>
      <c r="B92" s="31"/>
      <c r="C92" s="70" t="s">
        <v>52</v>
      </c>
      <c r="D92" s="71"/>
      <c r="E92" s="71"/>
      <c r="F92" s="71"/>
      <c r="G92" s="71"/>
      <c r="H92" s="72"/>
      <c r="I92" s="73" t="s">
        <v>53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4" t="s">
        <v>54</v>
      </c>
      <c r="AH92" s="71"/>
      <c r="AI92" s="71"/>
      <c r="AJ92" s="71"/>
      <c r="AK92" s="71"/>
      <c r="AL92" s="71"/>
      <c r="AM92" s="71"/>
      <c r="AN92" s="73" t="s">
        <v>55</v>
      </c>
      <c r="AO92" s="71"/>
      <c r="AP92" s="75"/>
      <c r="AQ92" s="76" t="s">
        <v>56</v>
      </c>
      <c r="AR92" s="31"/>
      <c r="AS92" s="77" t="s">
        <v>57</v>
      </c>
      <c r="AT92" s="78" t="s">
        <v>58</v>
      </c>
      <c r="AU92" s="78" t="s">
        <v>59</v>
      </c>
      <c r="AV92" s="78" t="s">
        <v>60</v>
      </c>
      <c r="AW92" s="78" t="s">
        <v>61</v>
      </c>
      <c r="AX92" s="78" t="s">
        <v>62</v>
      </c>
      <c r="AY92" s="78" t="s">
        <v>63</v>
      </c>
      <c r="AZ92" s="78" t="s">
        <v>64</v>
      </c>
      <c r="BA92" s="78" t="s">
        <v>65</v>
      </c>
      <c r="BB92" s="78" t="s">
        <v>66</v>
      </c>
      <c r="BC92" s="78" t="s">
        <v>67</v>
      </c>
      <c r="BD92" s="79" t="s">
        <v>68</v>
      </c>
      <c r="BE92" s="30"/>
    </row>
    <row r="93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0"/>
    </row>
    <row r="94" s="6" customFormat="1" ht="32.4" customHeight="1">
      <c r="A94" s="6"/>
      <c r="B94" s="83"/>
      <c r="C94" s="84" t="s">
        <v>69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ROUND(SUM(AG95:AG100),2)</f>
        <v>16603049.66</v>
      </c>
      <c r="AH94" s="86"/>
      <c r="AI94" s="86"/>
      <c r="AJ94" s="86"/>
      <c r="AK94" s="86"/>
      <c r="AL94" s="86"/>
      <c r="AM94" s="86"/>
      <c r="AN94" s="87">
        <f>SUM(AG94,AT94)</f>
        <v>20089690.09</v>
      </c>
      <c r="AO94" s="87"/>
      <c r="AP94" s="87"/>
      <c r="AQ94" s="88" t="s">
        <v>1</v>
      </c>
      <c r="AR94" s="83"/>
      <c r="AS94" s="89">
        <f>ROUND(SUM(AS95:AS100),2)</f>
        <v>0</v>
      </c>
      <c r="AT94" s="90">
        <f>ROUND(SUM(AV94:AW94),2)</f>
        <v>3486640.4300000002</v>
      </c>
      <c r="AU94" s="91">
        <f>ROUND(SUM(AU95:AU100),5)</f>
        <v>10703.601339999999</v>
      </c>
      <c r="AV94" s="90">
        <f>ROUND(AZ94*L29,2)</f>
        <v>3486640.4300000002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ROUND(SUM(AZ95:AZ100),2)</f>
        <v>16603049.66</v>
      </c>
      <c r="BA94" s="90">
        <f>ROUND(SUM(BA95:BA100),2)</f>
        <v>0</v>
      </c>
      <c r="BB94" s="90">
        <f>ROUND(SUM(BB95:BB100),2)</f>
        <v>0</v>
      </c>
      <c r="BC94" s="90">
        <f>ROUND(SUM(BC95:BC100),2)</f>
        <v>0</v>
      </c>
      <c r="BD94" s="92">
        <f>ROUND(SUM(BD95:BD100),2)</f>
        <v>0</v>
      </c>
      <c r="BE94" s="6"/>
      <c r="BS94" s="93" t="s">
        <v>70</v>
      </c>
      <c r="BT94" s="93" t="s">
        <v>71</v>
      </c>
      <c r="BU94" s="94" t="s">
        <v>72</v>
      </c>
      <c r="BV94" s="93" t="s">
        <v>73</v>
      </c>
      <c r="BW94" s="93" t="s">
        <v>4</v>
      </c>
      <c r="BX94" s="93" t="s">
        <v>74</v>
      </c>
      <c r="CL94" s="93" t="s">
        <v>1</v>
      </c>
    </row>
    <row r="95" s="7" customFormat="1" ht="16.5" customHeight="1">
      <c r="A95" s="95" t="s">
        <v>75</v>
      </c>
      <c r="B95" s="96"/>
      <c r="C95" s="97"/>
      <c r="D95" s="98" t="s">
        <v>76</v>
      </c>
      <c r="E95" s="98"/>
      <c r="F95" s="98"/>
      <c r="G95" s="98"/>
      <c r="H95" s="98"/>
      <c r="I95" s="99"/>
      <c r="J95" s="98" t="s">
        <v>77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'1 - Architektonicko-stave...'!J30</f>
        <v>13001046</v>
      </c>
      <c r="AH95" s="99"/>
      <c r="AI95" s="99"/>
      <c r="AJ95" s="99"/>
      <c r="AK95" s="99"/>
      <c r="AL95" s="99"/>
      <c r="AM95" s="99"/>
      <c r="AN95" s="100">
        <f>SUM(AG95,AT95)</f>
        <v>15731265.66</v>
      </c>
      <c r="AO95" s="99"/>
      <c r="AP95" s="99"/>
      <c r="AQ95" s="101" t="s">
        <v>78</v>
      </c>
      <c r="AR95" s="96"/>
      <c r="AS95" s="102">
        <v>0</v>
      </c>
      <c r="AT95" s="103">
        <f>ROUND(SUM(AV95:AW95),2)</f>
        <v>2730219.6600000001</v>
      </c>
      <c r="AU95" s="104">
        <f>'1 - Architektonicko-stave...'!P137</f>
        <v>10693.047337000002</v>
      </c>
      <c r="AV95" s="103">
        <f>'1 - Architektonicko-stave...'!J33</f>
        <v>2730219.6600000001</v>
      </c>
      <c r="AW95" s="103">
        <f>'1 - Architektonicko-stave...'!J34</f>
        <v>0</v>
      </c>
      <c r="AX95" s="103">
        <f>'1 - Architektonicko-stave...'!J35</f>
        <v>0</v>
      </c>
      <c r="AY95" s="103">
        <f>'1 - Architektonicko-stave...'!J36</f>
        <v>0</v>
      </c>
      <c r="AZ95" s="103">
        <f>'1 - Architektonicko-stave...'!F33</f>
        <v>13001046</v>
      </c>
      <c r="BA95" s="103">
        <f>'1 - Architektonicko-stave...'!F34</f>
        <v>0</v>
      </c>
      <c r="BB95" s="103">
        <f>'1 - Architektonicko-stave...'!F35</f>
        <v>0</v>
      </c>
      <c r="BC95" s="103">
        <f>'1 - Architektonicko-stave...'!F36</f>
        <v>0</v>
      </c>
      <c r="BD95" s="105">
        <f>'1 - Architektonicko-stave...'!F37</f>
        <v>0</v>
      </c>
      <c r="BE95" s="7"/>
      <c r="BT95" s="106" t="s">
        <v>76</v>
      </c>
      <c r="BV95" s="106" t="s">
        <v>73</v>
      </c>
      <c r="BW95" s="106" t="s">
        <v>79</v>
      </c>
      <c r="BX95" s="106" t="s">
        <v>4</v>
      </c>
      <c r="CL95" s="106" t="s">
        <v>1</v>
      </c>
      <c r="CM95" s="106" t="s">
        <v>80</v>
      </c>
    </row>
    <row r="96" s="7" customFormat="1" ht="16.5" customHeight="1">
      <c r="A96" s="95" t="s">
        <v>75</v>
      </c>
      <c r="B96" s="96"/>
      <c r="C96" s="97"/>
      <c r="D96" s="98" t="s">
        <v>80</v>
      </c>
      <c r="E96" s="98"/>
      <c r="F96" s="98"/>
      <c r="G96" s="98"/>
      <c r="H96" s="98"/>
      <c r="I96" s="99"/>
      <c r="J96" s="98" t="s">
        <v>81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100">
        <f>'2 - Ústřední topení'!J30</f>
        <v>1146323.96</v>
      </c>
      <c r="AH96" s="99"/>
      <c r="AI96" s="99"/>
      <c r="AJ96" s="99"/>
      <c r="AK96" s="99"/>
      <c r="AL96" s="99"/>
      <c r="AM96" s="99"/>
      <c r="AN96" s="100">
        <f>SUM(AG96,AT96)</f>
        <v>1387051.99</v>
      </c>
      <c r="AO96" s="99"/>
      <c r="AP96" s="99"/>
      <c r="AQ96" s="101" t="s">
        <v>78</v>
      </c>
      <c r="AR96" s="96"/>
      <c r="AS96" s="102">
        <v>0</v>
      </c>
      <c r="AT96" s="103">
        <f>ROUND(SUM(AV96:AW96),2)</f>
        <v>240728.03</v>
      </c>
      <c r="AU96" s="104">
        <f>'2 - Ústřední topení'!P118</f>
        <v>6.9180000000000001</v>
      </c>
      <c r="AV96" s="103">
        <f>'2 - Ústřední topení'!J33</f>
        <v>240728.03</v>
      </c>
      <c r="AW96" s="103">
        <f>'2 - Ústřední topení'!J34</f>
        <v>0</v>
      </c>
      <c r="AX96" s="103">
        <f>'2 - Ústřední topení'!J35</f>
        <v>0</v>
      </c>
      <c r="AY96" s="103">
        <f>'2 - Ústřední topení'!J36</f>
        <v>0</v>
      </c>
      <c r="AZ96" s="103">
        <f>'2 - Ústřední topení'!F33</f>
        <v>1146323.96</v>
      </c>
      <c r="BA96" s="103">
        <f>'2 - Ústřední topení'!F34</f>
        <v>0</v>
      </c>
      <c r="BB96" s="103">
        <f>'2 - Ústřední topení'!F35</f>
        <v>0</v>
      </c>
      <c r="BC96" s="103">
        <f>'2 - Ústřední topení'!F36</f>
        <v>0</v>
      </c>
      <c r="BD96" s="105">
        <f>'2 - Ústřední topení'!F37</f>
        <v>0</v>
      </c>
      <c r="BE96" s="7"/>
      <c r="BT96" s="106" t="s">
        <v>76</v>
      </c>
      <c r="BV96" s="106" t="s">
        <v>73</v>
      </c>
      <c r="BW96" s="106" t="s">
        <v>82</v>
      </c>
      <c r="BX96" s="106" t="s">
        <v>4</v>
      </c>
      <c r="CL96" s="106" t="s">
        <v>1</v>
      </c>
      <c r="CM96" s="106" t="s">
        <v>80</v>
      </c>
    </row>
    <row r="97" s="7" customFormat="1" ht="16.5" customHeight="1">
      <c r="A97" s="95" t="s">
        <v>75</v>
      </c>
      <c r="B97" s="96"/>
      <c r="C97" s="97"/>
      <c r="D97" s="98" t="s">
        <v>83</v>
      </c>
      <c r="E97" s="98"/>
      <c r="F97" s="98"/>
      <c r="G97" s="98"/>
      <c r="H97" s="98"/>
      <c r="I97" s="99"/>
      <c r="J97" s="98" t="s">
        <v>84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100">
        <f>'3 - Zdravotechnika'!J30</f>
        <v>568784.5</v>
      </c>
      <c r="AH97" s="99"/>
      <c r="AI97" s="99"/>
      <c r="AJ97" s="99"/>
      <c r="AK97" s="99"/>
      <c r="AL97" s="99"/>
      <c r="AM97" s="99"/>
      <c r="AN97" s="100">
        <f>SUM(AG97,AT97)</f>
        <v>688229.25</v>
      </c>
      <c r="AO97" s="99"/>
      <c r="AP97" s="99"/>
      <c r="AQ97" s="101" t="s">
        <v>78</v>
      </c>
      <c r="AR97" s="96"/>
      <c r="AS97" s="102">
        <v>0</v>
      </c>
      <c r="AT97" s="103">
        <f>ROUND(SUM(AV97:AW97),2)</f>
        <v>119444.75</v>
      </c>
      <c r="AU97" s="104">
        <f>'3 - Zdravotechnika'!P118</f>
        <v>0.219</v>
      </c>
      <c r="AV97" s="103">
        <f>'3 - Zdravotechnika'!J33</f>
        <v>119444.75</v>
      </c>
      <c r="AW97" s="103">
        <f>'3 - Zdravotechnika'!J34</f>
        <v>0</v>
      </c>
      <c r="AX97" s="103">
        <f>'3 - Zdravotechnika'!J35</f>
        <v>0</v>
      </c>
      <c r="AY97" s="103">
        <f>'3 - Zdravotechnika'!J36</f>
        <v>0</v>
      </c>
      <c r="AZ97" s="103">
        <f>'3 - Zdravotechnika'!F33</f>
        <v>568784.5</v>
      </c>
      <c r="BA97" s="103">
        <f>'3 - Zdravotechnika'!F34</f>
        <v>0</v>
      </c>
      <c r="BB97" s="103">
        <f>'3 - Zdravotechnika'!F35</f>
        <v>0</v>
      </c>
      <c r="BC97" s="103">
        <f>'3 - Zdravotechnika'!F36</f>
        <v>0</v>
      </c>
      <c r="BD97" s="105">
        <f>'3 - Zdravotechnika'!F37</f>
        <v>0</v>
      </c>
      <c r="BE97" s="7"/>
      <c r="BT97" s="106" t="s">
        <v>76</v>
      </c>
      <c r="BV97" s="106" t="s">
        <v>73</v>
      </c>
      <c r="BW97" s="106" t="s">
        <v>85</v>
      </c>
      <c r="BX97" s="106" t="s">
        <v>4</v>
      </c>
      <c r="CL97" s="106" t="s">
        <v>1</v>
      </c>
      <c r="CM97" s="106" t="s">
        <v>80</v>
      </c>
    </row>
    <row r="98" s="7" customFormat="1" ht="16.5" customHeight="1">
      <c r="A98" s="95" t="s">
        <v>75</v>
      </c>
      <c r="B98" s="96"/>
      <c r="C98" s="97"/>
      <c r="D98" s="98" t="s">
        <v>86</v>
      </c>
      <c r="E98" s="98"/>
      <c r="F98" s="98"/>
      <c r="G98" s="98"/>
      <c r="H98" s="98"/>
      <c r="I98" s="99"/>
      <c r="J98" s="98" t="s">
        <v>87</v>
      </c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100">
        <f>'4 - Vzduchotechnika'!J30</f>
        <v>787125</v>
      </c>
      <c r="AH98" s="99"/>
      <c r="AI98" s="99"/>
      <c r="AJ98" s="99"/>
      <c r="AK98" s="99"/>
      <c r="AL98" s="99"/>
      <c r="AM98" s="99"/>
      <c r="AN98" s="100">
        <f>SUM(AG98,AT98)</f>
        <v>952421.25</v>
      </c>
      <c r="AO98" s="99"/>
      <c r="AP98" s="99"/>
      <c r="AQ98" s="101" t="s">
        <v>78</v>
      </c>
      <c r="AR98" s="96"/>
      <c r="AS98" s="102">
        <v>0</v>
      </c>
      <c r="AT98" s="103">
        <f>ROUND(SUM(AV98:AW98),2)</f>
        <v>165296.25</v>
      </c>
      <c r="AU98" s="104">
        <f>'4 - Vzduchotechnika'!P118</f>
        <v>3.2789999999999999</v>
      </c>
      <c r="AV98" s="103">
        <f>'4 - Vzduchotechnika'!J33</f>
        <v>165296.25</v>
      </c>
      <c r="AW98" s="103">
        <f>'4 - Vzduchotechnika'!J34</f>
        <v>0</v>
      </c>
      <c r="AX98" s="103">
        <f>'4 - Vzduchotechnika'!J35</f>
        <v>0</v>
      </c>
      <c r="AY98" s="103">
        <f>'4 - Vzduchotechnika'!J36</f>
        <v>0</v>
      </c>
      <c r="AZ98" s="103">
        <f>'4 - Vzduchotechnika'!F33</f>
        <v>787125</v>
      </c>
      <c r="BA98" s="103">
        <f>'4 - Vzduchotechnika'!F34</f>
        <v>0</v>
      </c>
      <c r="BB98" s="103">
        <f>'4 - Vzduchotechnika'!F35</f>
        <v>0</v>
      </c>
      <c r="BC98" s="103">
        <f>'4 - Vzduchotechnika'!F36</f>
        <v>0</v>
      </c>
      <c r="BD98" s="105">
        <f>'4 - Vzduchotechnika'!F37</f>
        <v>0</v>
      </c>
      <c r="BE98" s="7"/>
      <c r="BT98" s="106" t="s">
        <v>76</v>
      </c>
      <c r="BV98" s="106" t="s">
        <v>73</v>
      </c>
      <c r="BW98" s="106" t="s">
        <v>88</v>
      </c>
      <c r="BX98" s="106" t="s">
        <v>4</v>
      </c>
      <c r="CL98" s="106" t="s">
        <v>1</v>
      </c>
      <c r="CM98" s="106" t="s">
        <v>80</v>
      </c>
    </row>
    <row r="99" s="7" customFormat="1" ht="16.5" customHeight="1">
      <c r="A99" s="95" t="s">
        <v>75</v>
      </c>
      <c r="B99" s="96"/>
      <c r="C99" s="97"/>
      <c r="D99" s="98" t="s">
        <v>89</v>
      </c>
      <c r="E99" s="98"/>
      <c r="F99" s="98"/>
      <c r="G99" s="98"/>
      <c r="H99" s="98"/>
      <c r="I99" s="99"/>
      <c r="J99" s="98" t="s">
        <v>90</v>
      </c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100">
        <f>'5 - Elektroinstalace - si...'!J30</f>
        <v>904963</v>
      </c>
      <c r="AH99" s="99"/>
      <c r="AI99" s="99"/>
      <c r="AJ99" s="99"/>
      <c r="AK99" s="99"/>
      <c r="AL99" s="99"/>
      <c r="AM99" s="99"/>
      <c r="AN99" s="100">
        <f>SUM(AG99,AT99)</f>
        <v>1095005.23</v>
      </c>
      <c r="AO99" s="99"/>
      <c r="AP99" s="99"/>
      <c r="AQ99" s="101" t="s">
        <v>78</v>
      </c>
      <c r="AR99" s="96"/>
      <c r="AS99" s="102">
        <v>0</v>
      </c>
      <c r="AT99" s="103">
        <f>ROUND(SUM(AV99:AW99),2)</f>
        <v>190042.23000000001</v>
      </c>
      <c r="AU99" s="104">
        <f>'5 - Elektroinstalace - si...'!P118</f>
        <v>0.087999999999999995</v>
      </c>
      <c r="AV99" s="103">
        <f>'5 - Elektroinstalace - si...'!J33</f>
        <v>190042.23000000001</v>
      </c>
      <c r="AW99" s="103">
        <f>'5 - Elektroinstalace - si...'!J34</f>
        <v>0</v>
      </c>
      <c r="AX99" s="103">
        <f>'5 - Elektroinstalace - si...'!J35</f>
        <v>0</v>
      </c>
      <c r="AY99" s="103">
        <f>'5 - Elektroinstalace - si...'!J36</f>
        <v>0</v>
      </c>
      <c r="AZ99" s="103">
        <f>'5 - Elektroinstalace - si...'!F33</f>
        <v>904963</v>
      </c>
      <c r="BA99" s="103">
        <f>'5 - Elektroinstalace - si...'!F34</f>
        <v>0</v>
      </c>
      <c r="BB99" s="103">
        <f>'5 - Elektroinstalace - si...'!F35</f>
        <v>0</v>
      </c>
      <c r="BC99" s="103">
        <f>'5 - Elektroinstalace - si...'!F36</f>
        <v>0</v>
      </c>
      <c r="BD99" s="105">
        <f>'5 - Elektroinstalace - si...'!F37</f>
        <v>0</v>
      </c>
      <c r="BE99" s="7"/>
      <c r="BT99" s="106" t="s">
        <v>76</v>
      </c>
      <c r="BV99" s="106" t="s">
        <v>73</v>
      </c>
      <c r="BW99" s="106" t="s">
        <v>91</v>
      </c>
      <c r="BX99" s="106" t="s">
        <v>4</v>
      </c>
      <c r="CL99" s="106" t="s">
        <v>1</v>
      </c>
      <c r="CM99" s="106" t="s">
        <v>80</v>
      </c>
    </row>
    <row r="100" s="7" customFormat="1" ht="16.5" customHeight="1">
      <c r="A100" s="95" t="s">
        <v>75</v>
      </c>
      <c r="B100" s="96"/>
      <c r="C100" s="97"/>
      <c r="D100" s="98" t="s">
        <v>92</v>
      </c>
      <c r="E100" s="98"/>
      <c r="F100" s="98"/>
      <c r="G100" s="98"/>
      <c r="H100" s="98"/>
      <c r="I100" s="99"/>
      <c r="J100" s="98" t="s">
        <v>93</v>
      </c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100">
        <f>'6 - Elektroinstalace - sl...'!J30</f>
        <v>194807.20000000001</v>
      </c>
      <c r="AH100" s="99"/>
      <c r="AI100" s="99"/>
      <c r="AJ100" s="99"/>
      <c r="AK100" s="99"/>
      <c r="AL100" s="99"/>
      <c r="AM100" s="99"/>
      <c r="AN100" s="100">
        <f>SUM(AG100,AT100)</f>
        <v>235716.71000000002</v>
      </c>
      <c r="AO100" s="99"/>
      <c r="AP100" s="99"/>
      <c r="AQ100" s="101" t="s">
        <v>78</v>
      </c>
      <c r="AR100" s="96"/>
      <c r="AS100" s="107">
        <v>0</v>
      </c>
      <c r="AT100" s="108">
        <f>ROUND(SUM(AV100:AW100),2)</f>
        <v>40909.510000000002</v>
      </c>
      <c r="AU100" s="109">
        <f>'6 - Elektroinstalace - sl...'!P118</f>
        <v>0.050000000000000003</v>
      </c>
      <c r="AV100" s="108">
        <f>'6 - Elektroinstalace - sl...'!J33</f>
        <v>40909.510000000002</v>
      </c>
      <c r="AW100" s="108">
        <f>'6 - Elektroinstalace - sl...'!J34</f>
        <v>0</v>
      </c>
      <c r="AX100" s="108">
        <f>'6 - Elektroinstalace - sl...'!J35</f>
        <v>0</v>
      </c>
      <c r="AY100" s="108">
        <f>'6 - Elektroinstalace - sl...'!J36</f>
        <v>0</v>
      </c>
      <c r="AZ100" s="108">
        <f>'6 - Elektroinstalace - sl...'!F33</f>
        <v>194807.20000000001</v>
      </c>
      <c r="BA100" s="108">
        <f>'6 - Elektroinstalace - sl...'!F34</f>
        <v>0</v>
      </c>
      <c r="BB100" s="108">
        <f>'6 - Elektroinstalace - sl...'!F35</f>
        <v>0</v>
      </c>
      <c r="BC100" s="108">
        <f>'6 - Elektroinstalace - sl...'!F36</f>
        <v>0</v>
      </c>
      <c r="BD100" s="110">
        <f>'6 - Elektroinstalace - sl...'!F37</f>
        <v>0</v>
      </c>
      <c r="BE100" s="7"/>
      <c r="BT100" s="106" t="s">
        <v>76</v>
      </c>
      <c r="BV100" s="106" t="s">
        <v>73</v>
      </c>
      <c r="BW100" s="106" t="s">
        <v>94</v>
      </c>
      <c r="BX100" s="106" t="s">
        <v>4</v>
      </c>
      <c r="CL100" s="106" t="s">
        <v>1</v>
      </c>
      <c r="CM100" s="106" t="s">
        <v>80</v>
      </c>
    </row>
    <row r="101" s="2" customFormat="1" ht="30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  <row r="102" s="2" customFormat="1" ht="6.96" customHeight="1">
      <c r="A102" s="30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1 - Architektonicko-stave...'!C2" display="/"/>
    <hyperlink ref="A96" location="'2 - Ústřední topení'!C2" display="/"/>
    <hyperlink ref="A97" location="'3 - Zdravotechnika'!C2" display="/"/>
    <hyperlink ref="A98" location="'4 - Vzduchotechnika'!C2" display="/"/>
    <hyperlink ref="A99" location="'5 - Elektroinstalace - si...'!C2" display="/"/>
    <hyperlink ref="A100" location="'6 - Elektroinstalace - s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97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ROUND(J137, 2)</f>
        <v>13001046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ROUND((SUM(BE137:BE597)),  2)</f>
        <v>13001046</v>
      </c>
      <c r="G33" s="30"/>
      <c r="H33" s="30"/>
      <c r="I33" s="120">
        <v>0.20999999999999999</v>
      </c>
      <c r="J33" s="119">
        <f>ROUND(((SUM(BE137:BE597))*I33),  2)</f>
        <v>2730219.6600000001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ROUND((SUM(BF137:BF597)),  2)</f>
        <v>0</v>
      </c>
      <c r="G34" s="30"/>
      <c r="H34" s="30"/>
      <c r="I34" s="120">
        <v>0.14999999999999999</v>
      </c>
      <c r="J34" s="119">
        <f>ROUND(((SUM(BF137:BF597))*I34),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ROUND((SUM(BG137:BG597)),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ROUND((SUM(BH137:BH597)),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ROUND((SUM(BI137:BI597)),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15731265.66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1 - Architektonicko-stavební část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J137</f>
        <v>13001046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103</v>
      </c>
      <c r="E97" s="134"/>
      <c r="F97" s="134"/>
      <c r="G97" s="134"/>
      <c r="H97" s="134"/>
      <c r="I97" s="134"/>
      <c r="J97" s="135">
        <f>J138</f>
        <v>3737079.5500000003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104</v>
      </c>
      <c r="E98" s="138"/>
      <c r="F98" s="138"/>
      <c r="G98" s="138"/>
      <c r="H98" s="138"/>
      <c r="I98" s="138"/>
      <c r="J98" s="139">
        <f>J139</f>
        <v>1474265.2000000002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105</v>
      </c>
      <c r="E99" s="138"/>
      <c r="F99" s="138"/>
      <c r="G99" s="138"/>
      <c r="H99" s="138"/>
      <c r="I99" s="138"/>
      <c r="J99" s="139">
        <f>J149</f>
        <v>371587.87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106</v>
      </c>
      <c r="E100" s="138"/>
      <c r="F100" s="138"/>
      <c r="G100" s="138"/>
      <c r="H100" s="138"/>
      <c r="I100" s="138"/>
      <c r="J100" s="139">
        <f>J156</f>
        <v>782094.83999999997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107</v>
      </c>
      <c r="E101" s="138"/>
      <c r="F101" s="138"/>
      <c r="G101" s="138"/>
      <c r="H101" s="138"/>
      <c r="I101" s="138"/>
      <c r="J101" s="139">
        <f>J185</f>
        <v>709345.69999999995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108</v>
      </c>
      <c r="E102" s="138"/>
      <c r="F102" s="138"/>
      <c r="G102" s="138"/>
      <c r="H102" s="138"/>
      <c r="I102" s="138"/>
      <c r="J102" s="139">
        <f>J218</f>
        <v>175643.94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109</v>
      </c>
      <c r="E103" s="138"/>
      <c r="F103" s="138"/>
      <c r="G103" s="138"/>
      <c r="H103" s="138"/>
      <c r="I103" s="138"/>
      <c r="J103" s="139">
        <f>J226</f>
        <v>224142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2"/>
      <c r="C104" s="9"/>
      <c r="D104" s="133" t="s">
        <v>110</v>
      </c>
      <c r="E104" s="134"/>
      <c r="F104" s="134"/>
      <c r="G104" s="134"/>
      <c r="H104" s="134"/>
      <c r="I104" s="134"/>
      <c r="J104" s="135">
        <f>J228</f>
        <v>9263966.4499999993</v>
      </c>
      <c r="K104" s="9"/>
      <c r="L104" s="13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6"/>
      <c r="C105" s="10"/>
      <c r="D105" s="137" t="s">
        <v>111</v>
      </c>
      <c r="E105" s="138"/>
      <c r="F105" s="138"/>
      <c r="G105" s="138"/>
      <c r="H105" s="138"/>
      <c r="I105" s="138"/>
      <c r="J105" s="139">
        <f>J229</f>
        <v>1176805.7000000002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112</v>
      </c>
      <c r="E106" s="138"/>
      <c r="F106" s="138"/>
      <c r="G106" s="138"/>
      <c r="H106" s="138"/>
      <c r="I106" s="138"/>
      <c r="J106" s="139">
        <f>J258</f>
        <v>1378623.3400000001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113</v>
      </c>
      <c r="E107" s="138"/>
      <c r="F107" s="138"/>
      <c r="G107" s="138"/>
      <c r="H107" s="138"/>
      <c r="I107" s="138"/>
      <c r="J107" s="139">
        <f>J298</f>
        <v>1611524.9300000002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6"/>
      <c r="C108" s="10"/>
      <c r="D108" s="137" t="s">
        <v>114</v>
      </c>
      <c r="E108" s="138"/>
      <c r="F108" s="138"/>
      <c r="G108" s="138"/>
      <c r="H108" s="138"/>
      <c r="I108" s="138"/>
      <c r="J108" s="139">
        <f>J347</f>
        <v>1283170.6799999999</v>
      </c>
      <c r="K108" s="10"/>
      <c r="L108" s="13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6"/>
      <c r="C109" s="10"/>
      <c r="D109" s="137" t="s">
        <v>115</v>
      </c>
      <c r="E109" s="138"/>
      <c r="F109" s="138"/>
      <c r="G109" s="138"/>
      <c r="H109" s="138"/>
      <c r="I109" s="138"/>
      <c r="J109" s="139">
        <f>J379</f>
        <v>916714.67000000016</v>
      </c>
      <c r="K109" s="10"/>
      <c r="L109" s="13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6"/>
      <c r="C110" s="10"/>
      <c r="D110" s="137" t="s">
        <v>116</v>
      </c>
      <c r="E110" s="138"/>
      <c r="F110" s="138"/>
      <c r="G110" s="138"/>
      <c r="H110" s="138"/>
      <c r="I110" s="138"/>
      <c r="J110" s="139">
        <f>J445</f>
        <v>1190641.75</v>
      </c>
      <c r="K110" s="10"/>
      <c r="L110" s="13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6"/>
      <c r="C111" s="10"/>
      <c r="D111" s="137" t="s">
        <v>117</v>
      </c>
      <c r="E111" s="138"/>
      <c r="F111" s="138"/>
      <c r="G111" s="138"/>
      <c r="H111" s="138"/>
      <c r="I111" s="138"/>
      <c r="J111" s="139">
        <f>J506</f>
        <v>304602.22000000003</v>
      </c>
      <c r="K111" s="10"/>
      <c r="L111" s="13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6"/>
      <c r="C112" s="10"/>
      <c r="D112" s="137" t="s">
        <v>118</v>
      </c>
      <c r="E112" s="138"/>
      <c r="F112" s="138"/>
      <c r="G112" s="138"/>
      <c r="H112" s="138"/>
      <c r="I112" s="138"/>
      <c r="J112" s="139">
        <f>J515</f>
        <v>81256.910000000003</v>
      </c>
      <c r="K112" s="10"/>
      <c r="L112" s="13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6"/>
      <c r="C113" s="10"/>
      <c r="D113" s="137" t="s">
        <v>119</v>
      </c>
      <c r="E113" s="138"/>
      <c r="F113" s="138"/>
      <c r="G113" s="138"/>
      <c r="H113" s="138"/>
      <c r="I113" s="138"/>
      <c r="J113" s="139">
        <f>J537</f>
        <v>646042.57000000018</v>
      </c>
      <c r="K113" s="10"/>
      <c r="L113" s="13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6"/>
      <c r="C114" s="10"/>
      <c r="D114" s="137" t="s">
        <v>120</v>
      </c>
      <c r="E114" s="138"/>
      <c r="F114" s="138"/>
      <c r="G114" s="138"/>
      <c r="H114" s="138"/>
      <c r="I114" s="138"/>
      <c r="J114" s="139">
        <f>J553</f>
        <v>201233.59999999998</v>
      </c>
      <c r="K114" s="10"/>
      <c r="L114" s="13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36"/>
      <c r="C115" s="10"/>
      <c r="D115" s="137" t="s">
        <v>121</v>
      </c>
      <c r="E115" s="138"/>
      <c r="F115" s="138"/>
      <c r="G115" s="138"/>
      <c r="H115" s="138"/>
      <c r="I115" s="138"/>
      <c r="J115" s="139">
        <f>J578</f>
        <v>55409.880000000005</v>
      </c>
      <c r="K115" s="10"/>
      <c r="L115" s="13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36"/>
      <c r="C116" s="10"/>
      <c r="D116" s="137" t="s">
        <v>122</v>
      </c>
      <c r="E116" s="138"/>
      <c r="F116" s="138"/>
      <c r="G116" s="138"/>
      <c r="H116" s="138"/>
      <c r="I116" s="138"/>
      <c r="J116" s="139">
        <f>J590</f>
        <v>325663.20000000001</v>
      </c>
      <c r="K116" s="10"/>
      <c r="L116" s="13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36"/>
      <c r="C117" s="10"/>
      <c r="D117" s="137" t="s">
        <v>123</v>
      </c>
      <c r="E117" s="138"/>
      <c r="F117" s="138"/>
      <c r="G117" s="138"/>
      <c r="H117" s="138"/>
      <c r="I117" s="138"/>
      <c r="J117" s="139">
        <f>J594</f>
        <v>92277</v>
      </c>
      <c r="K117" s="10"/>
      <c r="L117" s="13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6.96" customHeight="1">
      <c r="A119" s="30"/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3" s="2" customFormat="1" ht="6.96" customHeight="1">
      <c r="A123" s="30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2" customFormat="1" ht="24.96" customHeight="1">
      <c r="A124" s="30"/>
      <c r="B124" s="31"/>
      <c r="C124" s="21" t="s">
        <v>124</v>
      </c>
      <c r="D124" s="30"/>
      <c r="E124" s="30"/>
      <c r="F124" s="30"/>
      <c r="G124" s="30"/>
      <c r="H124" s="30"/>
      <c r="I124" s="30"/>
      <c r="J124" s="30"/>
      <c r="K124" s="30"/>
      <c r="L124" s="46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="2" customFormat="1" ht="6.96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6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="2" customFormat="1" ht="12" customHeight="1">
      <c r="A126" s="30"/>
      <c r="B126" s="31"/>
      <c r="C126" s="27" t="s">
        <v>14</v>
      </c>
      <c r="D126" s="30"/>
      <c r="E126" s="30"/>
      <c r="F126" s="30"/>
      <c r="G126" s="30"/>
      <c r="H126" s="30"/>
      <c r="I126" s="30"/>
      <c r="J126" s="30"/>
      <c r="K126" s="30"/>
      <c r="L126" s="46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="2" customFormat="1" ht="16.5" customHeight="1">
      <c r="A127" s="30"/>
      <c r="B127" s="31"/>
      <c r="C127" s="30"/>
      <c r="D127" s="30"/>
      <c r="E127" s="113" t="str">
        <f>E7</f>
        <v>Podkrovní vestavba budovy č.p. 1 v Českém Brodě</v>
      </c>
      <c r="F127" s="27"/>
      <c r="G127" s="27"/>
      <c r="H127" s="27"/>
      <c r="I127" s="30"/>
      <c r="J127" s="30"/>
      <c r="K127" s="30"/>
      <c r="L127" s="46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="2" customFormat="1" ht="12" customHeight="1">
      <c r="A128" s="30"/>
      <c r="B128" s="31"/>
      <c r="C128" s="27" t="s">
        <v>96</v>
      </c>
      <c r="D128" s="30"/>
      <c r="E128" s="30"/>
      <c r="F128" s="30"/>
      <c r="G128" s="30"/>
      <c r="H128" s="30"/>
      <c r="I128" s="30"/>
      <c r="J128" s="30"/>
      <c r="K128" s="30"/>
      <c r="L128" s="46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="2" customFormat="1" ht="16.5" customHeight="1">
      <c r="A129" s="30"/>
      <c r="B129" s="31"/>
      <c r="C129" s="30"/>
      <c r="D129" s="30"/>
      <c r="E129" s="58" t="str">
        <f>E9</f>
        <v>1 - Architektonicko-stavební část</v>
      </c>
      <c r="F129" s="30"/>
      <c r="G129" s="30"/>
      <c r="H129" s="30"/>
      <c r="I129" s="30"/>
      <c r="J129" s="30"/>
      <c r="K129" s="30"/>
      <c r="L129" s="46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="2" customFormat="1" ht="6.96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6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="2" customFormat="1" ht="12" customHeight="1">
      <c r="A131" s="30"/>
      <c r="B131" s="31"/>
      <c r="C131" s="27" t="s">
        <v>18</v>
      </c>
      <c r="D131" s="30"/>
      <c r="E131" s="30"/>
      <c r="F131" s="24" t="str">
        <f>F12</f>
        <v>parc. č. st. 7 v Českém Brodě</v>
      </c>
      <c r="G131" s="30"/>
      <c r="H131" s="30"/>
      <c r="I131" s="27" t="s">
        <v>20</v>
      </c>
      <c r="J131" s="60" t="str">
        <f>IF(J12="","",J12)</f>
        <v>30. 8. 2023</v>
      </c>
      <c r="K131" s="30"/>
      <c r="L131" s="46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="2" customFormat="1" ht="6.96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6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="2" customFormat="1" ht="15.15" customHeight="1">
      <c r="A133" s="30"/>
      <c r="B133" s="31"/>
      <c r="C133" s="27" t="s">
        <v>22</v>
      </c>
      <c r="D133" s="30"/>
      <c r="E133" s="30"/>
      <c r="F133" s="24" t="str">
        <f>E15</f>
        <v xml:space="preserve"> </v>
      </c>
      <c r="G133" s="30"/>
      <c r="H133" s="30"/>
      <c r="I133" s="27" t="s">
        <v>27</v>
      </c>
      <c r="J133" s="28" t="str">
        <f>E21</f>
        <v xml:space="preserve"> </v>
      </c>
      <c r="K133" s="30"/>
      <c r="L133" s="46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="2" customFormat="1" ht="15.15" customHeight="1">
      <c r="A134" s="30"/>
      <c r="B134" s="31"/>
      <c r="C134" s="27" t="s">
        <v>26</v>
      </c>
      <c r="D134" s="30"/>
      <c r="E134" s="30"/>
      <c r="F134" s="24" t="str">
        <f>IF(E18="","",E18)</f>
        <v xml:space="preserve"> </v>
      </c>
      <c r="G134" s="30"/>
      <c r="H134" s="30"/>
      <c r="I134" s="27" t="s">
        <v>29</v>
      </c>
      <c r="J134" s="28" t="str">
        <f>E24</f>
        <v xml:space="preserve"> </v>
      </c>
      <c r="K134" s="30"/>
      <c r="L134" s="46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="2" customFormat="1" ht="10.32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6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="11" customFormat="1" ht="29.28" customHeight="1">
      <c r="A136" s="140"/>
      <c r="B136" s="141"/>
      <c r="C136" s="142" t="s">
        <v>125</v>
      </c>
      <c r="D136" s="143" t="s">
        <v>56</v>
      </c>
      <c r="E136" s="143" t="s">
        <v>52</v>
      </c>
      <c r="F136" s="143" t="s">
        <v>53</v>
      </c>
      <c r="G136" s="143" t="s">
        <v>126</v>
      </c>
      <c r="H136" s="143" t="s">
        <v>127</v>
      </c>
      <c r="I136" s="143" t="s">
        <v>128</v>
      </c>
      <c r="J136" s="144" t="s">
        <v>100</v>
      </c>
      <c r="K136" s="145" t="s">
        <v>129</v>
      </c>
      <c r="L136" s="146"/>
      <c r="M136" s="77" t="s">
        <v>1</v>
      </c>
      <c r="N136" s="78" t="s">
        <v>35</v>
      </c>
      <c r="O136" s="78" t="s">
        <v>130</v>
      </c>
      <c r="P136" s="78" t="s">
        <v>131</v>
      </c>
      <c r="Q136" s="78" t="s">
        <v>132</v>
      </c>
      <c r="R136" s="78" t="s">
        <v>133</v>
      </c>
      <c r="S136" s="78" t="s">
        <v>134</v>
      </c>
      <c r="T136" s="79" t="s">
        <v>135</v>
      </c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</row>
    <row r="137" s="2" customFormat="1" ht="22.8" customHeight="1">
      <c r="A137" s="30"/>
      <c r="B137" s="31"/>
      <c r="C137" s="84" t="s">
        <v>136</v>
      </c>
      <c r="D137" s="30"/>
      <c r="E137" s="30"/>
      <c r="F137" s="30"/>
      <c r="G137" s="30"/>
      <c r="H137" s="30"/>
      <c r="I137" s="30"/>
      <c r="J137" s="147">
        <f>BK137</f>
        <v>13001046</v>
      </c>
      <c r="K137" s="30"/>
      <c r="L137" s="31"/>
      <c r="M137" s="80"/>
      <c r="N137" s="64"/>
      <c r="O137" s="81"/>
      <c r="P137" s="148">
        <f>P138+P228</f>
        <v>10693.047337000002</v>
      </c>
      <c r="Q137" s="81"/>
      <c r="R137" s="148">
        <f>R138+R228</f>
        <v>291.89112669000002</v>
      </c>
      <c r="S137" s="81"/>
      <c r="T137" s="149">
        <f>T138+T228</f>
        <v>72.807102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7" t="s">
        <v>70</v>
      </c>
      <c r="AU137" s="17" t="s">
        <v>102</v>
      </c>
      <c r="BK137" s="150">
        <f>BK138+BK228</f>
        <v>13001046</v>
      </c>
    </row>
    <row r="138" s="12" customFormat="1" ht="25.92" customHeight="1">
      <c r="A138" s="12"/>
      <c r="B138" s="151"/>
      <c r="C138" s="12"/>
      <c r="D138" s="152" t="s">
        <v>70</v>
      </c>
      <c r="E138" s="153" t="s">
        <v>137</v>
      </c>
      <c r="F138" s="153" t="s">
        <v>138</v>
      </c>
      <c r="G138" s="12"/>
      <c r="H138" s="12"/>
      <c r="I138" s="12"/>
      <c r="J138" s="154">
        <f>BK138</f>
        <v>3737079.5500000003</v>
      </c>
      <c r="K138" s="12"/>
      <c r="L138" s="151"/>
      <c r="M138" s="155"/>
      <c r="N138" s="156"/>
      <c r="O138" s="156"/>
      <c r="P138" s="157">
        <f>P139+P149+P156+P185+P218+P226</f>
        <v>3392.1821709999999</v>
      </c>
      <c r="Q138" s="156"/>
      <c r="R138" s="157">
        <f>R139+R149+R156+R185+R218+R226</f>
        <v>186.78504388000002</v>
      </c>
      <c r="S138" s="156"/>
      <c r="T138" s="158">
        <f>T139+T149+T156+T185+T218+T226</f>
        <v>29.195524000000002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2" t="s">
        <v>76</v>
      </c>
      <c r="AT138" s="159" t="s">
        <v>70</v>
      </c>
      <c r="AU138" s="159" t="s">
        <v>71</v>
      </c>
      <c r="AY138" s="152" t="s">
        <v>139</v>
      </c>
      <c r="BK138" s="160">
        <f>BK139+BK149+BK156+BK185+BK218+BK226</f>
        <v>3737079.5500000003</v>
      </c>
    </row>
    <row r="139" s="12" customFormat="1" ht="22.8" customHeight="1">
      <c r="A139" s="12"/>
      <c r="B139" s="151"/>
      <c r="C139" s="12"/>
      <c r="D139" s="152" t="s">
        <v>70</v>
      </c>
      <c r="E139" s="161" t="s">
        <v>83</v>
      </c>
      <c r="F139" s="161" t="s">
        <v>140</v>
      </c>
      <c r="G139" s="12"/>
      <c r="H139" s="12"/>
      <c r="I139" s="12"/>
      <c r="J139" s="162">
        <f>BK139</f>
        <v>1474265.2000000002</v>
      </c>
      <c r="K139" s="12"/>
      <c r="L139" s="151"/>
      <c r="M139" s="155"/>
      <c r="N139" s="156"/>
      <c r="O139" s="156"/>
      <c r="P139" s="157">
        <f>SUM(P140:P148)</f>
        <v>853.08870000000002</v>
      </c>
      <c r="Q139" s="156"/>
      <c r="R139" s="157">
        <f>SUM(R140:R148)</f>
        <v>26.873950000000001</v>
      </c>
      <c r="S139" s="156"/>
      <c r="T139" s="158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2" t="s">
        <v>76</v>
      </c>
      <c r="AT139" s="159" t="s">
        <v>70</v>
      </c>
      <c r="AU139" s="159" t="s">
        <v>76</v>
      </c>
      <c r="AY139" s="152" t="s">
        <v>139</v>
      </c>
      <c r="BK139" s="160">
        <f>SUM(BK140:BK148)</f>
        <v>1474265.2000000002</v>
      </c>
    </row>
    <row r="140" s="2" customFormat="1" ht="24.15" customHeight="1">
      <c r="A140" s="30"/>
      <c r="B140" s="163"/>
      <c r="C140" s="164" t="s">
        <v>76</v>
      </c>
      <c r="D140" s="164" t="s">
        <v>141</v>
      </c>
      <c r="E140" s="165" t="s">
        <v>142</v>
      </c>
      <c r="F140" s="166" t="s">
        <v>143</v>
      </c>
      <c r="G140" s="167" t="s">
        <v>144</v>
      </c>
      <c r="H140" s="168">
        <v>1.038</v>
      </c>
      <c r="I140" s="169">
        <v>59700</v>
      </c>
      <c r="J140" s="169">
        <f>ROUND(I140*H140,2)</f>
        <v>61968.599999999999</v>
      </c>
      <c r="K140" s="170"/>
      <c r="L140" s="31"/>
      <c r="M140" s="171" t="s">
        <v>1</v>
      </c>
      <c r="N140" s="172" t="s">
        <v>36</v>
      </c>
      <c r="O140" s="173">
        <v>36.899999999999999</v>
      </c>
      <c r="P140" s="173">
        <f>O140*H140</f>
        <v>38.302199999999999</v>
      </c>
      <c r="Q140" s="173">
        <v>1.0900000000000001</v>
      </c>
      <c r="R140" s="173">
        <f>Q140*H140</f>
        <v>1.1314200000000001</v>
      </c>
      <c r="S140" s="173">
        <v>0</v>
      </c>
      <c r="T140" s="174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5" t="s">
        <v>86</v>
      </c>
      <c r="AT140" s="175" t="s">
        <v>141</v>
      </c>
      <c r="AU140" s="175" t="s">
        <v>80</v>
      </c>
      <c r="AY140" s="17" t="s">
        <v>139</v>
      </c>
      <c r="BE140" s="176">
        <f>IF(N140="základní",J140,0)</f>
        <v>61968.599999999999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76</v>
      </c>
      <c r="BK140" s="176">
        <f>ROUND(I140*H140,2)</f>
        <v>61968.599999999999</v>
      </c>
      <c r="BL140" s="17" t="s">
        <v>86</v>
      </c>
      <c r="BM140" s="175" t="s">
        <v>145</v>
      </c>
    </row>
    <row r="141" s="2" customFormat="1">
      <c r="A141" s="30"/>
      <c r="B141" s="31"/>
      <c r="C141" s="30"/>
      <c r="D141" s="177" t="s">
        <v>146</v>
      </c>
      <c r="E141" s="30"/>
      <c r="F141" s="178" t="s">
        <v>147</v>
      </c>
      <c r="G141" s="30"/>
      <c r="H141" s="30"/>
      <c r="I141" s="30"/>
      <c r="J141" s="30"/>
      <c r="K141" s="30"/>
      <c r="L141" s="31"/>
      <c r="M141" s="179"/>
      <c r="N141" s="180"/>
      <c r="O141" s="68"/>
      <c r="P141" s="68"/>
      <c r="Q141" s="68"/>
      <c r="R141" s="68"/>
      <c r="S141" s="68"/>
      <c r="T141" s="69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7" t="s">
        <v>146</v>
      </c>
      <c r="AU141" s="17" t="s">
        <v>80</v>
      </c>
    </row>
    <row r="142" s="13" customFormat="1">
      <c r="A142" s="13"/>
      <c r="B142" s="181"/>
      <c r="C142" s="13"/>
      <c r="D142" s="177" t="s">
        <v>148</v>
      </c>
      <c r="E142" s="182" t="s">
        <v>1</v>
      </c>
      <c r="F142" s="183" t="s">
        <v>149</v>
      </c>
      <c r="G142" s="13"/>
      <c r="H142" s="184">
        <v>1038.1279999999999</v>
      </c>
      <c r="I142" s="13"/>
      <c r="J142" s="13"/>
      <c r="K142" s="13"/>
      <c r="L142" s="181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2" t="s">
        <v>148</v>
      </c>
      <c r="AU142" s="182" t="s">
        <v>80</v>
      </c>
      <c r="AV142" s="13" t="s">
        <v>80</v>
      </c>
      <c r="AW142" s="13" t="s">
        <v>28</v>
      </c>
      <c r="AX142" s="13" t="s">
        <v>71</v>
      </c>
      <c r="AY142" s="182" t="s">
        <v>139</v>
      </c>
    </row>
    <row r="143" s="13" customFormat="1">
      <c r="A143" s="13"/>
      <c r="B143" s="181"/>
      <c r="C143" s="13"/>
      <c r="D143" s="177" t="s">
        <v>148</v>
      </c>
      <c r="E143" s="13"/>
      <c r="F143" s="183" t="s">
        <v>150</v>
      </c>
      <c r="G143" s="13"/>
      <c r="H143" s="184">
        <v>1.038</v>
      </c>
      <c r="I143" s="13"/>
      <c r="J143" s="13"/>
      <c r="K143" s="13"/>
      <c r="L143" s="181"/>
      <c r="M143" s="185"/>
      <c r="N143" s="186"/>
      <c r="O143" s="186"/>
      <c r="P143" s="186"/>
      <c r="Q143" s="186"/>
      <c r="R143" s="186"/>
      <c r="S143" s="186"/>
      <c r="T143" s="18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2" t="s">
        <v>148</v>
      </c>
      <c r="AU143" s="182" t="s">
        <v>80</v>
      </c>
      <c r="AV143" s="13" t="s">
        <v>80</v>
      </c>
      <c r="AW143" s="13" t="s">
        <v>3</v>
      </c>
      <c r="AX143" s="13" t="s">
        <v>76</v>
      </c>
      <c r="AY143" s="182" t="s">
        <v>139</v>
      </c>
    </row>
    <row r="144" s="2" customFormat="1" ht="24.15" customHeight="1">
      <c r="A144" s="30"/>
      <c r="B144" s="163"/>
      <c r="C144" s="164" t="s">
        <v>80</v>
      </c>
      <c r="D144" s="164" t="s">
        <v>141</v>
      </c>
      <c r="E144" s="165" t="s">
        <v>151</v>
      </c>
      <c r="F144" s="166" t="s">
        <v>152</v>
      </c>
      <c r="G144" s="167" t="s">
        <v>144</v>
      </c>
      <c r="H144" s="168">
        <v>23.617000000000001</v>
      </c>
      <c r="I144" s="169">
        <v>59800</v>
      </c>
      <c r="J144" s="169">
        <f>ROUND(I144*H144,2)</f>
        <v>1412296.6000000001</v>
      </c>
      <c r="K144" s="170"/>
      <c r="L144" s="31"/>
      <c r="M144" s="171" t="s">
        <v>1</v>
      </c>
      <c r="N144" s="172" t="s">
        <v>36</v>
      </c>
      <c r="O144" s="173">
        <v>34.5</v>
      </c>
      <c r="P144" s="173">
        <f>O144*H144</f>
        <v>814.78650000000005</v>
      </c>
      <c r="Q144" s="173">
        <v>1.0900000000000001</v>
      </c>
      <c r="R144" s="173">
        <f>Q144*H144</f>
        <v>25.742530000000002</v>
      </c>
      <c r="S144" s="173">
        <v>0</v>
      </c>
      <c r="T144" s="174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5" t="s">
        <v>86</v>
      </c>
      <c r="AT144" s="175" t="s">
        <v>141</v>
      </c>
      <c r="AU144" s="175" t="s">
        <v>80</v>
      </c>
      <c r="AY144" s="17" t="s">
        <v>139</v>
      </c>
      <c r="BE144" s="176">
        <f>IF(N144="základní",J144,0)</f>
        <v>1412296.6000000001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76</v>
      </c>
      <c r="BK144" s="176">
        <f>ROUND(I144*H144,2)</f>
        <v>1412296.6000000001</v>
      </c>
      <c r="BL144" s="17" t="s">
        <v>86</v>
      </c>
      <c r="BM144" s="175" t="s">
        <v>153</v>
      </c>
    </row>
    <row r="145" s="2" customFormat="1">
      <c r="A145" s="30"/>
      <c r="B145" s="31"/>
      <c r="C145" s="30"/>
      <c r="D145" s="177" t="s">
        <v>146</v>
      </c>
      <c r="E145" s="30"/>
      <c r="F145" s="178" t="s">
        <v>147</v>
      </c>
      <c r="G145" s="30"/>
      <c r="H145" s="30"/>
      <c r="I145" s="30"/>
      <c r="J145" s="30"/>
      <c r="K145" s="30"/>
      <c r="L145" s="31"/>
      <c r="M145" s="179"/>
      <c r="N145" s="180"/>
      <c r="O145" s="68"/>
      <c r="P145" s="68"/>
      <c r="Q145" s="68"/>
      <c r="R145" s="68"/>
      <c r="S145" s="68"/>
      <c r="T145" s="69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7" t="s">
        <v>146</v>
      </c>
      <c r="AU145" s="17" t="s">
        <v>80</v>
      </c>
    </row>
    <row r="146" s="13" customFormat="1">
      <c r="A146" s="13"/>
      <c r="B146" s="181"/>
      <c r="C146" s="13"/>
      <c r="D146" s="177" t="s">
        <v>148</v>
      </c>
      <c r="E146" s="182" t="s">
        <v>1</v>
      </c>
      <c r="F146" s="183" t="s">
        <v>154</v>
      </c>
      <c r="G146" s="13"/>
      <c r="H146" s="184">
        <v>11375.432000000001</v>
      </c>
      <c r="I146" s="13"/>
      <c r="J146" s="13"/>
      <c r="K146" s="13"/>
      <c r="L146" s="181"/>
      <c r="M146" s="185"/>
      <c r="N146" s="186"/>
      <c r="O146" s="186"/>
      <c r="P146" s="186"/>
      <c r="Q146" s="186"/>
      <c r="R146" s="186"/>
      <c r="S146" s="186"/>
      <c r="T146" s="1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2" t="s">
        <v>148</v>
      </c>
      <c r="AU146" s="182" t="s">
        <v>80</v>
      </c>
      <c r="AV146" s="13" t="s">
        <v>80</v>
      </c>
      <c r="AW146" s="13" t="s">
        <v>28</v>
      </c>
      <c r="AX146" s="13" t="s">
        <v>71</v>
      </c>
      <c r="AY146" s="182" t="s">
        <v>139</v>
      </c>
    </row>
    <row r="147" s="13" customFormat="1">
      <c r="A147" s="13"/>
      <c r="B147" s="181"/>
      <c r="C147" s="13"/>
      <c r="D147" s="177" t="s">
        <v>148</v>
      </c>
      <c r="E147" s="182" t="s">
        <v>1</v>
      </c>
      <c r="F147" s="183" t="s">
        <v>155</v>
      </c>
      <c r="G147" s="13"/>
      <c r="H147" s="184">
        <v>12241.611999999999</v>
      </c>
      <c r="I147" s="13"/>
      <c r="J147" s="13"/>
      <c r="K147" s="13"/>
      <c r="L147" s="181"/>
      <c r="M147" s="185"/>
      <c r="N147" s="186"/>
      <c r="O147" s="186"/>
      <c r="P147" s="186"/>
      <c r="Q147" s="186"/>
      <c r="R147" s="186"/>
      <c r="S147" s="186"/>
      <c r="T147" s="18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2" t="s">
        <v>148</v>
      </c>
      <c r="AU147" s="182" t="s">
        <v>80</v>
      </c>
      <c r="AV147" s="13" t="s">
        <v>80</v>
      </c>
      <c r="AW147" s="13" t="s">
        <v>28</v>
      </c>
      <c r="AX147" s="13" t="s">
        <v>71</v>
      </c>
      <c r="AY147" s="182" t="s">
        <v>139</v>
      </c>
    </row>
    <row r="148" s="13" customFormat="1">
      <c r="A148" s="13"/>
      <c r="B148" s="181"/>
      <c r="C148" s="13"/>
      <c r="D148" s="177" t="s">
        <v>148</v>
      </c>
      <c r="E148" s="13"/>
      <c r="F148" s="183" t="s">
        <v>156</v>
      </c>
      <c r="G148" s="13"/>
      <c r="H148" s="184">
        <v>23.617000000000001</v>
      </c>
      <c r="I148" s="13"/>
      <c r="J148" s="13"/>
      <c r="K148" s="13"/>
      <c r="L148" s="181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2" t="s">
        <v>148</v>
      </c>
      <c r="AU148" s="182" t="s">
        <v>80</v>
      </c>
      <c r="AV148" s="13" t="s">
        <v>80</v>
      </c>
      <c r="AW148" s="13" t="s">
        <v>3</v>
      </c>
      <c r="AX148" s="13" t="s">
        <v>76</v>
      </c>
      <c r="AY148" s="182" t="s">
        <v>139</v>
      </c>
    </row>
    <row r="149" s="12" customFormat="1" ht="22.8" customHeight="1">
      <c r="A149" s="12"/>
      <c r="B149" s="151"/>
      <c r="C149" s="12"/>
      <c r="D149" s="152" t="s">
        <v>70</v>
      </c>
      <c r="E149" s="161" t="s">
        <v>86</v>
      </c>
      <c r="F149" s="161" t="s">
        <v>157</v>
      </c>
      <c r="G149" s="12"/>
      <c r="H149" s="12"/>
      <c r="I149" s="12"/>
      <c r="J149" s="162">
        <f>BK149</f>
        <v>371587.87</v>
      </c>
      <c r="K149" s="12"/>
      <c r="L149" s="151"/>
      <c r="M149" s="155"/>
      <c r="N149" s="156"/>
      <c r="O149" s="156"/>
      <c r="P149" s="157">
        <f>SUM(P150:P155)</f>
        <v>97.537664000000007</v>
      </c>
      <c r="Q149" s="156"/>
      <c r="R149" s="157">
        <f>SUM(R150:R155)</f>
        <v>20.242260960000003</v>
      </c>
      <c r="S149" s="156"/>
      <c r="T149" s="158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2" t="s">
        <v>76</v>
      </c>
      <c r="AT149" s="159" t="s">
        <v>70</v>
      </c>
      <c r="AU149" s="159" t="s">
        <v>76</v>
      </c>
      <c r="AY149" s="152" t="s">
        <v>139</v>
      </c>
      <c r="BK149" s="160">
        <f>SUM(BK150:BK155)</f>
        <v>371587.87</v>
      </c>
    </row>
    <row r="150" s="2" customFormat="1" ht="37.8" customHeight="1">
      <c r="A150" s="30"/>
      <c r="B150" s="163"/>
      <c r="C150" s="164" t="s">
        <v>83</v>
      </c>
      <c r="D150" s="164" t="s">
        <v>141</v>
      </c>
      <c r="E150" s="165" t="s">
        <v>158</v>
      </c>
      <c r="F150" s="166" t="s">
        <v>159</v>
      </c>
      <c r="G150" s="167" t="s">
        <v>160</v>
      </c>
      <c r="H150" s="168">
        <v>434.608</v>
      </c>
      <c r="I150" s="169">
        <v>684</v>
      </c>
      <c r="J150" s="169">
        <f>ROUND(I150*H150,2)</f>
        <v>297271.87</v>
      </c>
      <c r="K150" s="170"/>
      <c r="L150" s="31"/>
      <c r="M150" s="171" t="s">
        <v>1</v>
      </c>
      <c r="N150" s="172" t="s">
        <v>36</v>
      </c>
      <c r="O150" s="173">
        <v>0.108</v>
      </c>
      <c r="P150" s="173">
        <f>O150*H150</f>
        <v>46.937663999999998</v>
      </c>
      <c r="Q150" s="173">
        <v>0.0073699999999999998</v>
      </c>
      <c r="R150" s="173">
        <f>Q150*H150</f>
        <v>3.2030609599999997</v>
      </c>
      <c r="S150" s="173">
        <v>0</v>
      </c>
      <c r="T150" s="174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5" t="s">
        <v>86</v>
      </c>
      <c r="AT150" s="175" t="s">
        <v>141</v>
      </c>
      <c r="AU150" s="175" t="s">
        <v>80</v>
      </c>
      <c r="AY150" s="17" t="s">
        <v>139</v>
      </c>
      <c r="BE150" s="176">
        <f>IF(N150="základní",J150,0)</f>
        <v>297271.87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76</v>
      </c>
      <c r="BK150" s="176">
        <f>ROUND(I150*H150,2)</f>
        <v>297271.87</v>
      </c>
      <c r="BL150" s="17" t="s">
        <v>86</v>
      </c>
      <c r="BM150" s="175" t="s">
        <v>161</v>
      </c>
    </row>
    <row r="151" s="13" customFormat="1">
      <c r="A151" s="13"/>
      <c r="B151" s="181"/>
      <c r="C151" s="13"/>
      <c r="D151" s="177" t="s">
        <v>148</v>
      </c>
      <c r="E151" s="182" t="s">
        <v>1</v>
      </c>
      <c r="F151" s="183" t="s">
        <v>162</v>
      </c>
      <c r="G151" s="13"/>
      <c r="H151" s="184">
        <v>434.608</v>
      </c>
      <c r="I151" s="13"/>
      <c r="J151" s="13"/>
      <c r="K151" s="13"/>
      <c r="L151" s="181"/>
      <c r="M151" s="185"/>
      <c r="N151" s="186"/>
      <c r="O151" s="186"/>
      <c r="P151" s="186"/>
      <c r="Q151" s="186"/>
      <c r="R151" s="186"/>
      <c r="S151" s="186"/>
      <c r="T151" s="18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2" t="s">
        <v>148</v>
      </c>
      <c r="AU151" s="182" t="s">
        <v>80</v>
      </c>
      <c r="AV151" s="13" t="s">
        <v>80</v>
      </c>
      <c r="AW151" s="13" t="s">
        <v>28</v>
      </c>
      <c r="AX151" s="13" t="s">
        <v>76</v>
      </c>
      <c r="AY151" s="182" t="s">
        <v>139</v>
      </c>
    </row>
    <row r="152" s="2" customFormat="1" ht="24.15" customHeight="1">
      <c r="A152" s="30"/>
      <c r="B152" s="163"/>
      <c r="C152" s="164" t="s">
        <v>86</v>
      </c>
      <c r="D152" s="164" t="s">
        <v>141</v>
      </c>
      <c r="E152" s="165" t="s">
        <v>163</v>
      </c>
      <c r="F152" s="166" t="s">
        <v>164</v>
      </c>
      <c r="G152" s="167" t="s">
        <v>165</v>
      </c>
      <c r="H152" s="168">
        <v>20</v>
      </c>
      <c r="I152" s="169">
        <v>311</v>
      </c>
      <c r="J152" s="169">
        <f>ROUND(I152*H152,2)</f>
        <v>6220</v>
      </c>
      <c r="K152" s="170"/>
      <c r="L152" s="31"/>
      <c r="M152" s="171" t="s">
        <v>1</v>
      </c>
      <c r="N152" s="172" t="s">
        <v>36</v>
      </c>
      <c r="O152" s="173">
        <v>0.28999999999999998</v>
      </c>
      <c r="P152" s="173">
        <f>O152*H152</f>
        <v>5.7999999999999998</v>
      </c>
      <c r="Q152" s="173">
        <v>0.058999999999999997</v>
      </c>
      <c r="R152" s="173">
        <f>Q152*H152</f>
        <v>1.1799999999999999</v>
      </c>
      <c r="S152" s="173">
        <v>0</v>
      </c>
      <c r="T152" s="17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5" t="s">
        <v>86</v>
      </c>
      <c r="AT152" s="175" t="s">
        <v>141</v>
      </c>
      <c r="AU152" s="175" t="s">
        <v>80</v>
      </c>
      <c r="AY152" s="17" t="s">
        <v>139</v>
      </c>
      <c r="BE152" s="176">
        <f>IF(N152="základní",J152,0)</f>
        <v>6220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76</v>
      </c>
      <c r="BK152" s="176">
        <f>ROUND(I152*H152,2)</f>
        <v>6220</v>
      </c>
      <c r="BL152" s="17" t="s">
        <v>86</v>
      </c>
      <c r="BM152" s="175" t="s">
        <v>166</v>
      </c>
    </row>
    <row r="153" s="13" customFormat="1">
      <c r="A153" s="13"/>
      <c r="B153" s="181"/>
      <c r="C153" s="13"/>
      <c r="D153" s="177" t="s">
        <v>148</v>
      </c>
      <c r="E153" s="182" t="s">
        <v>1</v>
      </c>
      <c r="F153" s="183" t="s">
        <v>167</v>
      </c>
      <c r="G153" s="13"/>
      <c r="H153" s="184">
        <v>20</v>
      </c>
      <c r="I153" s="13"/>
      <c r="J153" s="13"/>
      <c r="K153" s="13"/>
      <c r="L153" s="181"/>
      <c r="M153" s="185"/>
      <c r="N153" s="186"/>
      <c r="O153" s="186"/>
      <c r="P153" s="186"/>
      <c r="Q153" s="186"/>
      <c r="R153" s="186"/>
      <c r="S153" s="186"/>
      <c r="T153" s="18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2" t="s">
        <v>148</v>
      </c>
      <c r="AU153" s="182" t="s">
        <v>80</v>
      </c>
      <c r="AV153" s="13" t="s">
        <v>80</v>
      </c>
      <c r="AW153" s="13" t="s">
        <v>28</v>
      </c>
      <c r="AX153" s="13" t="s">
        <v>71</v>
      </c>
      <c r="AY153" s="182" t="s">
        <v>139</v>
      </c>
    </row>
    <row r="154" s="2" customFormat="1" ht="21.75" customHeight="1">
      <c r="A154" s="30"/>
      <c r="B154" s="163"/>
      <c r="C154" s="164" t="s">
        <v>89</v>
      </c>
      <c r="D154" s="164" t="s">
        <v>141</v>
      </c>
      <c r="E154" s="165" t="s">
        <v>168</v>
      </c>
      <c r="F154" s="166" t="s">
        <v>169</v>
      </c>
      <c r="G154" s="167" t="s">
        <v>165</v>
      </c>
      <c r="H154" s="168">
        <v>112</v>
      </c>
      <c r="I154" s="169">
        <v>608</v>
      </c>
      <c r="J154" s="169">
        <f>ROUND(I154*H154,2)</f>
        <v>68096</v>
      </c>
      <c r="K154" s="170"/>
      <c r="L154" s="31"/>
      <c r="M154" s="171" t="s">
        <v>1</v>
      </c>
      <c r="N154" s="172" t="s">
        <v>36</v>
      </c>
      <c r="O154" s="173">
        <v>0.40000000000000002</v>
      </c>
      <c r="P154" s="173">
        <f>O154*H154</f>
        <v>44.800000000000004</v>
      </c>
      <c r="Q154" s="173">
        <v>0.1416</v>
      </c>
      <c r="R154" s="173">
        <f>Q154*H154</f>
        <v>15.859200000000001</v>
      </c>
      <c r="S154" s="173">
        <v>0</v>
      </c>
      <c r="T154" s="174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5" t="s">
        <v>86</v>
      </c>
      <c r="AT154" s="175" t="s">
        <v>141</v>
      </c>
      <c r="AU154" s="175" t="s">
        <v>80</v>
      </c>
      <c r="AY154" s="17" t="s">
        <v>139</v>
      </c>
      <c r="BE154" s="176">
        <f>IF(N154="základní",J154,0)</f>
        <v>68096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76</v>
      </c>
      <c r="BK154" s="176">
        <f>ROUND(I154*H154,2)</f>
        <v>68096</v>
      </c>
      <c r="BL154" s="17" t="s">
        <v>86</v>
      </c>
      <c r="BM154" s="175" t="s">
        <v>170</v>
      </c>
    </row>
    <row r="155" s="13" customFormat="1">
      <c r="A155" s="13"/>
      <c r="B155" s="181"/>
      <c r="C155" s="13"/>
      <c r="D155" s="177" t="s">
        <v>148</v>
      </c>
      <c r="E155" s="182" t="s">
        <v>1</v>
      </c>
      <c r="F155" s="183" t="s">
        <v>171</v>
      </c>
      <c r="G155" s="13"/>
      <c r="H155" s="184">
        <v>112</v>
      </c>
      <c r="I155" s="13"/>
      <c r="J155" s="13"/>
      <c r="K155" s="13"/>
      <c r="L155" s="181"/>
      <c r="M155" s="185"/>
      <c r="N155" s="186"/>
      <c r="O155" s="186"/>
      <c r="P155" s="186"/>
      <c r="Q155" s="186"/>
      <c r="R155" s="186"/>
      <c r="S155" s="186"/>
      <c r="T155" s="18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2" t="s">
        <v>148</v>
      </c>
      <c r="AU155" s="182" t="s">
        <v>80</v>
      </c>
      <c r="AV155" s="13" t="s">
        <v>80</v>
      </c>
      <c r="AW155" s="13" t="s">
        <v>28</v>
      </c>
      <c r="AX155" s="13" t="s">
        <v>71</v>
      </c>
      <c r="AY155" s="182" t="s">
        <v>139</v>
      </c>
    </row>
    <row r="156" s="12" customFormat="1" ht="22.8" customHeight="1">
      <c r="A156" s="12"/>
      <c r="B156" s="151"/>
      <c r="C156" s="12"/>
      <c r="D156" s="152" t="s">
        <v>70</v>
      </c>
      <c r="E156" s="161" t="s">
        <v>92</v>
      </c>
      <c r="F156" s="161" t="s">
        <v>172</v>
      </c>
      <c r="G156" s="12"/>
      <c r="H156" s="12"/>
      <c r="I156" s="12"/>
      <c r="J156" s="162">
        <f>BK156</f>
        <v>782094.83999999997</v>
      </c>
      <c r="K156" s="12"/>
      <c r="L156" s="151"/>
      <c r="M156" s="155"/>
      <c r="N156" s="156"/>
      <c r="O156" s="156"/>
      <c r="P156" s="157">
        <f>SUM(P157:P184)</f>
        <v>590.98149000000001</v>
      </c>
      <c r="Q156" s="156"/>
      <c r="R156" s="157">
        <f>SUM(R157:R184)</f>
        <v>139.40642652000003</v>
      </c>
      <c r="S156" s="156"/>
      <c r="T156" s="158">
        <f>SUM(T157:T184)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76</v>
      </c>
      <c r="AT156" s="159" t="s">
        <v>70</v>
      </c>
      <c r="AU156" s="159" t="s">
        <v>76</v>
      </c>
      <c r="AY156" s="152" t="s">
        <v>139</v>
      </c>
      <c r="BK156" s="160">
        <f>SUM(BK157:BK184)</f>
        <v>782094.83999999997</v>
      </c>
    </row>
    <row r="157" s="2" customFormat="1" ht="44.25" customHeight="1">
      <c r="A157" s="30"/>
      <c r="B157" s="163"/>
      <c r="C157" s="164" t="s">
        <v>92</v>
      </c>
      <c r="D157" s="164" t="s">
        <v>141</v>
      </c>
      <c r="E157" s="165" t="s">
        <v>173</v>
      </c>
      <c r="F157" s="166" t="s">
        <v>174</v>
      </c>
      <c r="G157" s="167" t="s">
        <v>160</v>
      </c>
      <c r="H157" s="168">
        <v>99.409999999999997</v>
      </c>
      <c r="I157" s="169">
        <v>1890</v>
      </c>
      <c r="J157" s="169">
        <f>ROUND(I157*H157,2)</f>
        <v>187884.89999999999</v>
      </c>
      <c r="K157" s="170"/>
      <c r="L157" s="31"/>
      <c r="M157" s="171" t="s">
        <v>1</v>
      </c>
      <c r="N157" s="172" t="s">
        <v>36</v>
      </c>
      <c r="O157" s="173">
        <v>0.25800000000000001</v>
      </c>
      <c r="P157" s="173">
        <f>O157*H157</f>
        <v>25.647780000000001</v>
      </c>
      <c r="Q157" s="173">
        <v>0.0039100000000000003</v>
      </c>
      <c r="R157" s="173">
        <f>Q157*H157</f>
        <v>0.38869310000000001</v>
      </c>
      <c r="S157" s="173">
        <v>0</v>
      </c>
      <c r="T157" s="17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75" t="s">
        <v>86</v>
      </c>
      <c r="AT157" s="175" t="s">
        <v>141</v>
      </c>
      <c r="AU157" s="175" t="s">
        <v>80</v>
      </c>
      <c r="AY157" s="17" t="s">
        <v>139</v>
      </c>
      <c r="BE157" s="176">
        <f>IF(N157="základní",J157,0)</f>
        <v>187884.89999999999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76</v>
      </c>
      <c r="BK157" s="176">
        <f>ROUND(I157*H157,2)</f>
        <v>187884.89999999999</v>
      </c>
      <c r="BL157" s="17" t="s">
        <v>86</v>
      </c>
      <c r="BM157" s="175" t="s">
        <v>175</v>
      </c>
    </row>
    <row r="158" s="13" customFormat="1">
      <c r="A158" s="13"/>
      <c r="B158" s="181"/>
      <c r="C158" s="13"/>
      <c r="D158" s="177" t="s">
        <v>148</v>
      </c>
      <c r="E158" s="182" t="s">
        <v>1</v>
      </c>
      <c r="F158" s="183" t="s">
        <v>176</v>
      </c>
      <c r="G158" s="13"/>
      <c r="H158" s="184">
        <v>20.390000000000001</v>
      </c>
      <c r="I158" s="13"/>
      <c r="J158" s="13"/>
      <c r="K158" s="13"/>
      <c r="L158" s="181"/>
      <c r="M158" s="185"/>
      <c r="N158" s="186"/>
      <c r="O158" s="186"/>
      <c r="P158" s="186"/>
      <c r="Q158" s="186"/>
      <c r="R158" s="186"/>
      <c r="S158" s="186"/>
      <c r="T158" s="18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2" t="s">
        <v>148</v>
      </c>
      <c r="AU158" s="182" t="s">
        <v>80</v>
      </c>
      <c r="AV158" s="13" t="s">
        <v>80</v>
      </c>
      <c r="AW158" s="13" t="s">
        <v>28</v>
      </c>
      <c r="AX158" s="13" t="s">
        <v>71</v>
      </c>
      <c r="AY158" s="182" t="s">
        <v>139</v>
      </c>
    </row>
    <row r="159" s="13" customFormat="1">
      <c r="A159" s="13"/>
      <c r="B159" s="181"/>
      <c r="C159" s="13"/>
      <c r="D159" s="177" t="s">
        <v>148</v>
      </c>
      <c r="E159" s="182" t="s">
        <v>1</v>
      </c>
      <c r="F159" s="183" t="s">
        <v>177</v>
      </c>
      <c r="G159" s="13"/>
      <c r="H159" s="184">
        <v>18.780000000000001</v>
      </c>
      <c r="I159" s="13"/>
      <c r="J159" s="13"/>
      <c r="K159" s="13"/>
      <c r="L159" s="181"/>
      <c r="M159" s="185"/>
      <c r="N159" s="186"/>
      <c r="O159" s="186"/>
      <c r="P159" s="186"/>
      <c r="Q159" s="186"/>
      <c r="R159" s="186"/>
      <c r="S159" s="186"/>
      <c r="T159" s="18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2" t="s">
        <v>148</v>
      </c>
      <c r="AU159" s="182" t="s">
        <v>80</v>
      </c>
      <c r="AV159" s="13" t="s">
        <v>80</v>
      </c>
      <c r="AW159" s="13" t="s">
        <v>28</v>
      </c>
      <c r="AX159" s="13" t="s">
        <v>71</v>
      </c>
      <c r="AY159" s="182" t="s">
        <v>139</v>
      </c>
    </row>
    <row r="160" s="13" customFormat="1">
      <c r="A160" s="13"/>
      <c r="B160" s="181"/>
      <c r="C160" s="13"/>
      <c r="D160" s="177" t="s">
        <v>148</v>
      </c>
      <c r="E160" s="182" t="s">
        <v>1</v>
      </c>
      <c r="F160" s="183" t="s">
        <v>178</v>
      </c>
      <c r="G160" s="13"/>
      <c r="H160" s="184">
        <v>9.7799999999999994</v>
      </c>
      <c r="I160" s="13"/>
      <c r="J160" s="13"/>
      <c r="K160" s="13"/>
      <c r="L160" s="181"/>
      <c r="M160" s="185"/>
      <c r="N160" s="186"/>
      <c r="O160" s="186"/>
      <c r="P160" s="186"/>
      <c r="Q160" s="186"/>
      <c r="R160" s="186"/>
      <c r="S160" s="186"/>
      <c r="T160" s="18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2" t="s">
        <v>148</v>
      </c>
      <c r="AU160" s="182" t="s">
        <v>80</v>
      </c>
      <c r="AV160" s="13" t="s">
        <v>80</v>
      </c>
      <c r="AW160" s="13" t="s">
        <v>28</v>
      </c>
      <c r="AX160" s="13" t="s">
        <v>71</v>
      </c>
      <c r="AY160" s="182" t="s">
        <v>139</v>
      </c>
    </row>
    <row r="161" s="13" customFormat="1">
      <c r="A161" s="13"/>
      <c r="B161" s="181"/>
      <c r="C161" s="13"/>
      <c r="D161" s="177" t="s">
        <v>148</v>
      </c>
      <c r="E161" s="182" t="s">
        <v>1</v>
      </c>
      <c r="F161" s="183" t="s">
        <v>179</v>
      </c>
      <c r="G161" s="13"/>
      <c r="H161" s="184">
        <v>12.49</v>
      </c>
      <c r="I161" s="13"/>
      <c r="J161" s="13"/>
      <c r="K161" s="13"/>
      <c r="L161" s="181"/>
      <c r="M161" s="185"/>
      <c r="N161" s="186"/>
      <c r="O161" s="186"/>
      <c r="P161" s="186"/>
      <c r="Q161" s="186"/>
      <c r="R161" s="186"/>
      <c r="S161" s="186"/>
      <c r="T161" s="18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2" t="s">
        <v>148</v>
      </c>
      <c r="AU161" s="182" t="s">
        <v>80</v>
      </c>
      <c r="AV161" s="13" t="s">
        <v>80</v>
      </c>
      <c r="AW161" s="13" t="s">
        <v>28</v>
      </c>
      <c r="AX161" s="13" t="s">
        <v>71</v>
      </c>
      <c r="AY161" s="182" t="s">
        <v>139</v>
      </c>
    </row>
    <row r="162" s="13" customFormat="1">
      <c r="A162" s="13"/>
      <c r="B162" s="181"/>
      <c r="C162" s="13"/>
      <c r="D162" s="177" t="s">
        <v>148</v>
      </c>
      <c r="E162" s="182" t="s">
        <v>1</v>
      </c>
      <c r="F162" s="183" t="s">
        <v>180</v>
      </c>
      <c r="G162" s="13"/>
      <c r="H162" s="184">
        <v>28.190000000000001</v>
      </c>
      <c r="I162" s="13"/>
      <c r="J162" s="13"/>
      <c r="K162" s="13"/>
      <c r="L162" s="181"/>
      <c r="M162" s="185"/>
      <c r="N162" s="186"/>
      <c r="O162" s="186"/>
      <c r="P162" s="186"/>
      <c r="Q162" s="186"/>
      <c r="R162" s="186"/>
      <c r="S162" s="186"/>
      <c r="T162" s="18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2" t="s">
        <v>148</v>
      </c>
      <c r="AU162" s="182" t="s">
        <v>80</v>
      </c>
      <c r="AV162" s="13" t="s">
        <v>80</v>
      </c>
      <c r="AW162" s="13" t="s">
        <v>28</v>
      </c>
      <c r="AX162" s="13" t="s">
        <v>71</v>
      </c>
      <c r="AY162" s="182" t="s">
        <v>139</v>
      </c>
    </row>
    <row r="163" s="13" customFormat="1">
      <c r="A163" s="13"/>
      <c r="B163" s="181"/>
      <c r="C163" s="13"/>
      <c r="D163" s="177" t="s">
        <v>148</v>
      </c>
      <c r="E163" s="182" t="s">
        <v>1</v>
      </c>
      <c r="F163" s="183" t="s">
        <v>181</v>
      </c>
      <c r="G163" s="13"/>
      <c r="H163" s="184">
        <v>9.7799999999999994</v>
      </c>
      <c r="I163" s="13"/>
      <c r="J163" s="13"/>
      <c r="K163" s="13"/>
      <c r="L163" s="181"/>
      <c r="M163" s="185"/>
      <c r="N163" s="186"/>
      <c r="O163" s="186"/>
      <c r="P163" s="186"/>
      <c r="Q163" s="186"/>
      <c r="R163" s="186"/>
      <c r="S163" s="186"/>
      <c r="T163" s="18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2" t="s">
        <v>148</v>
      </c>
      <c r="AU163" s="182" t="s">
        <v>80</v>
      </c>
      <c r="AV163" s="13" t="s">
        <v>80</v>
      </c>
      <c r="AW163" s="13" t="s">
        <v>28</v>
      </c>
      <c r="AX163" s="13" t="s">
        <v>71</v>
      </c>
      <c r="AY163" s="182" t="s">
        <v>139</v>
      </c>
    </row>
    <row r="164" s="2" customFormat="1" ht="24.15" customHeight="1">
      <c r="A164" s="30"/>
      <c r="B164" s="163"/>
      <c r="C164" s="164" t="s">
        <v>182</v>
      </c>
      <c r="D164" s="164" t="s">
        <v>141</v>
      </c>
      <c r="E164" s="165" t="s">
        <v>183</v>
      </c>
      <c r="F164" s="166" t="s">
        <v>184</v>
      </c>
      <c r="G164" s="167" t="s">
        <v>165</v>
      </c>
      <c r="H164" s="168">
        <v>15</v>
      </c>
      <c r="I164" s="169">
        <v>2860</v>
      </c>
      <c r="J164" s="169">
        <f>ROUND(I164*H164,2)</f>
        <v>42900</v>
      </c>
      <c r="K164" s="170"/>
      <c r="L164" s="31"/>
      <c r="M164" s="171" t="s">
        <v>1</v>
      </c>
      <c r="N164" s="172" t="s">
        <v>36</v>
      </c>
      <c r="O164" s="173">
        <v>2.431</v>
      </c>
      <c r="P164" s="173">
        <f>O164*H164</f>
        <v>36.465000000000003</v>
      </c>
      <c r="Q164" s="173">
        <v>0.15409999999999999</v>
      </c>
      <c r="R164" s="173">
        <f>Q164*H164</f>
        <v>2.3114999999999997</v>
      </c>
      <c r="S164" s="173">
        <v>0</v>
      </c>
      <c r="T164" s="17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5" t="s">
        <v>86</v>
      </c>
      <c r="AT164" s="175" t="s">
        <v>141</v>
      </c>
      <c r="AU164" s="175" t="s">
        <v>80</v>
      </c>
      <c r="AY164" s="17" t="s">
        <v>139</v>
      </c>
      <c r="BE164" s="176">
        <f>IF(N164="základní",J164,0)</f>
        <v>42900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76</v>
      </c>
      <c r="BK164" s="176">
        <f>ROUND(I164*H164,2)</f>
        <v>42900</v>
      </c>
      <c r="BL164" s="17" t="s">
        <v>86</v>
      </c>
      <c r="BM164" s="175" t="s">
        <v>185</v>
      </c>
    </row>
    <row r="165" s="2" customFormat="1" ht="24.15" customHeight="1">
      <c r="A165" s="30"/>
      <c r="B165" s="163"/>
      <c r="C165" s="164" t="s">
        <v>186</v>
      </c>
      <c r="D165" s="164" t="s">
        <v>141</v>
      </c>
      <c r="E165" s="165" t="s">
        <v>187</v>
      </c>
      <c r="F165" s="166" t="s">
        <v>188</v>
      </c>
      <c r="G165" s="167" t="s">
        <v>160</v>
      </c>
      <c r="H165" s="168">
        <v>98.150000000000006</v>
      </c>
      <c r="I165" s="169">
        <v>484</v>
      </c>
      <c r="J165" s="169">
        <f>ROUND(I165*H165,2)</f>
        <v>47504.599999999999</v>
      </c>
      <c r="K165" s="170"/>
      <c r="L165" s="31"/>
      <c r="M165" s="171" t="s">
        <v>1</v>
      </c>
      <c r="N165" s="172" t="s">
        <v>36</v>
      </c>
      <c r="O165" s="173">
        <v>0.67000000000000004</v>
      </c>
      <c r="P165" s="173">
        <f>O165*H165</f>
        <v>65.760500000000008</v>
      </c>
      <c r="Q165" s="173">
        <v>0.018380000000000001</v>
      </c>
      <c r="R165" s="173">
        <f>Q165*H165</f>
        <v>1.8039970000000001</v>
      </c>
      <c r="S165" s="173">
        <v>0</v>
      </c>
      <c r="T165" s="174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5" t="s">
        <v>86</v>
      </c>
      <c r="AT165" s="175" t="s">
        <v>141</v>
      </c>
      <c r="AU165" s="175" t="s">
        <v>80</v>
      </c>
      <c r="AY165" s="17" t="s">
        <v>139</v>
      </c>
      <c r="BE165" s="176">
        <f>IF(N165="základní",J165,0)</f>
        <v>47504.599999999999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7" t="s">
        <v>76</v>
      </c>
      <c r="BK165" s="176">
        <f>ROUND(I165*H165,2)</f>
        <v>47504.599999999999</v>
      </c>
      <c r="BL165" s="17" t="s">
        <v>86</v>
      </c>
      <c r="BM165" s="175" t="s">
        <v>189</v>
      </c>
    </row>
    <row r="166" s="14" customFormat="1">
      <c r="A166" s="14"/>
      <c r="B166" s="188"/>
      <c r="C166" s="14"/>
      <c r="D166" s="177" t="s">
        <v>148</v>
      </c>
      <c r="E166" s="189" t="s">
        <v>1</v>
      </c>
      <c r="F166" s="190" t="s">
        <v>190</v>
      </c>
      <c r="G166" s="14"/>
      <c r="H166" s="189" t="s">
        <v>1</v>
      </c>
      <c r="I166" s="14"/>
      <c r="J166" s="14"/>
      <c r="K166" s="14"/>
      <c r="L166" s="188"/>
      <c r="M166" s="191"/>
      <c r="N166" s="192"/>
      <c r="O166" s="192"/>
      <c r="P166" s="192"/>
      <c r="Q166" s="192"/>
      <c r="R166" s="192"/>
      <c r="S166" s="192"/>
      <c r="T166" s="19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148</v>
      </c>
      <c r="AU166" s="189" t="s">
        <v>80</v>
      </c>
      <c r="AV166" s="14" t="s">
        <v>76</v>
      </c>
      <c r="AW166" s="14" t="s">
        <v>28</v>
      </c>
      <c r="AX166" s="14" t="s">
        <v>71</v>
      </c>
      <c r="AY166" s="189" t="s">
        <v>139</v>
      </c>
    </row>
    <row r="167" s="13" customFormat="1">
      <c r="A167" s="13"/>
      <c r="B167" s="181"/>
      <c r="C167" s="13"/>
      <c r="D167" s="177" t="s">
        <v>148</v>
      </c>
      <c r="E167" s="182" t="s">
        <v>1</v>
      </c>
      <c r="F167" s="183" t="s">
        <v>191</v>
      </c>
      <c r="G167" s="13"/>
      <c r="H167" s="184">
        <v>30</v>
      </c>
      <c r="I167" s="13"/>
      <c r="J167" s="13"/>
      <c r="K167" s="13"/>
      <c r="L167" s="181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2" t="s">
        <v>148</v>
      </c>
      <c r="AU167" s="182" t="s">
        <v>80</v>
      </c>
      <c r="AV167" s="13" t="s">
        <v>80</v>
      </c>
      <c r="AW167" s="13" t="s">
        <v>28</v>
      </c>
      <c r="AX167" s="13" t="s">
        <v>71</v>
      </c>
      <c r="AY167" s="182" t="s">
        <v>139</v>
      </c>
    </row>
    <row r="168" s="13" customFormat="1">
      <c r="A168" s="13"/>
      <c r="B168" s="181"/>
      <c r="C168" s="13"/>
      <c r="D168" s="177" t="s">
        <v>148</v>
      </c>
      <c r="E168" s="182" t="s">
        <v>1</v>
      </c>
      <c r="F168" s="183" t="s">
        <v>192</v>
      </c>
      <c r="G168" s="13"/>
      <c r="H168" s="184">
        <v>25.850000000000001</v>
      </c>
      <c r="I168" s="13"/>
      <c r="J168" s="13"/>
      <c r="K168" s="13"/>
      <c r="L168" s="181"/>
      <c r="M168" s="185"/>
      <c r="N168" s="186"/>
      <c r="O168" s="186"/>
      <c r="P168" s="186"/>
      <c r="Q168" s="186"/>
      <c r="R168" s="186"/>
      <c r="S168" s="186"/>
      <c r="T168" s="18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2" t="s">
        <v>148</v>
      </c>
      <c r="AU168" s="182" t="s">
        <v>80</v>
      </c>
      <c r="AV168" s="13" t="s">
        <v>80</v>
      </c>
      <c r="AW168" s="13" t="s">
        <v>28</v>
      </c>
      <c r="AX168" s="13" t="s">
        <v>71</v>
      </c>
      <c r="AY168" s="182" t="s">
        <v>139</v>
      </c>
    </row>
    <row r="169" s="13" customFormat="1">
      <c r="A169" s="13"/>
      <c r="B169" s="181"/>
      <c r="C169" s="13"/>
      <c r="D169" s="177" t="s">
        <v>148</v>
      </c>
      <c r="E169" s="182" t="s">
        <v>1</v>
      </c>
      <c r="F169" s="183" t="s">
        <v>193</v>
      </c>
      <c r="G169" s="13"/>
      <c r="H169" s="184">
        <v>23.100000000000001</v>
      </c>
      <c r="I169" s="13"/>
      <c r="J169" s="13"/>
      <c r="K169" s="13"/>
      <c r="L169" s="181"/>
      <c r="M169" s="185"/>
      <c r="N169" s="186"/>
      <c r="O169" s="186"/>
      <c r="P169" s="186"/>
      <c r="Q169" s="186"/>
      <c r="R169" s="186"/>
      <c r="S169" s="186"/>
      <c r="T169" s="18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2" t="s">
        <v>148</v>
      </c>
      <c r="AU169" s="182" t="s">
        <v>80</v>
      </c>
      <c r="AV169" s="13" t="s">
        <v>80</v>
      </c>
      <c r="AW169" s="13" t="s">
        <v>28</v>
      </c>
      <c r="AX169" s="13" t="s">
        <v>71</v>
      </c>
      <c r="AY169" s="182" t="s">
        <v>139</v>
      </c>
    </row>
    <row r="170" s="13" customFormat="1">
      <c r="A170" s="13"/>
      <c r="B170" s="181"/>
      <c r="C170" s="13"/>
      <c r="D170" s="177" t="s">
        <v>148</v>
      </c>
      <c r="E170" s="182" t="s">
        <v>1</v>
      </c>
      <c r="F170" s="183" t="s">
        <v>194</v>
      </c>
      <c r="G170" s="13"/>
      <c r="H170" s="184">
        <v>19.199999999999999</v>
      </c>
      <c r="I170" s="13"/>
      <c r="J170" s="13"/>
      <c r="K170" s="13"/>
      <c r="L170" s="181"/>
      <c r="M170" s="185"/>
      <c r="N170" s="186"/>
      <c r="O170" s="186"/>
      <c r="P170" s="186"/>
      <c r="Q170" s="186"/>
      <c r="R170" s="186"/>
      <c r="S170" s="186"/>
      <c r="T170" s="18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2" t="s">
        <v>148</v>
      </c>
      <c r="AU170" s="182" t="s">
        <v>80</v>
      </c>
      <c r="AV170" s="13" t="s">
        <v>80</v>
      </c>
      <c r="AW170" s="13" t="s">
        <v>28</v>
      </c>
      <c r="AX170" s="13" t="s">
        <v>71</v>
      </c>
      <c r="AY170" s="182" t="s">
        <v>139</v>
      </c>
    </row>
    <row r="171" s="2" customFormat="1" ht="33" customHeight="1">
      <c r="A171" s="30"/>
      <c r="B171" s="163"/>
      <c r="C171" s="164" t="s">
        <v>195</v>
      </c>
      <c r="D171" s="164" t="s">
        <v>141</v>
      </c>
      <c r="E171" s="165" t="s">
        <v>196</v>
      </c>
      <c r="F171" s="166" t="s">
        <v>197</v>
      </c>
      <c r="G171" s="167" t="s">
        <v>198</v>
      </c>
      <c r="H171" s="168">
        <v>40.814999999999998</v>
      </c>
      <c r="I171" s="169">
        <v>5430</v>
      </c>
      <c r="J171" s="169">
        <f>ROUND(I171*H171,2)</f>
        <v>221625.45000000001</v>
      </c>
      <c r="K171" s="170"/>
      <c r="L171" s="31"/>
      <c r="M171" s="171" t="s">
        <v>1</v>
      </c>
      <c r="N171" s="172" t="s">
        <v>36</v>
      </c>
      <c r="O171" s="173">
        <v>3.2130000000000001</v>
      </c>
      <c r="P171" s="173">
        <f>O171*H171</f>
        <v>131.13859500000001</v>
      </c>
      <c r="Q171" s="173">
        <v>2.5018699999999998</v>
      </c>
      <c r="R171" s="173">
        <f>Q171*H171</f>
        <v>102.11382404999999</v>
      </c>
      <c r="S171" s="173">
        <v>0</v>
      </c>
      <c r="T171" s="17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75" t="s">
        <v>86</v>
      </c>
      <c r="AT171" s="175" t="s">
        <v>141</v>
      </c>
      <c r="AU171" s="175" t="s">
        <v>80</v>
      </c>
      <c r="AY171" s="17" t="s">
        <v>139</v>
      </c>
      <c r="BE171" s="176">
        <f>IF(N171="základní",J171,0)</f>
        <v>221625.45000000001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76</v>
      </c>
      <c r="BK171" s="176">
        <f>ROUND(I171*H171,2)</f>
        <v>221625.45000000001</v>
      </c>
      <c r="BL171" s="17" t="s">
        <v>86</v>
      </c>
      <c r="BM171" s="175" t="s">
        <v>199</v>
      </c>
    </row>
    <row r="172" s="13" customFormat="1">
      <c r="A172" s="13"/>
      <c r="B172" s="181"/>
      <c r="C172" s="13"/>
      <c r="D172" s="177" t="s">
        <v>148</v>
      </c>
      <c r="E172" s="182" t="s">
        <v>1</v>
      </c>
      <c r="F172" s="183" t="s">
        <v>200</v>
      </c>
      <c r="G172" s="13"/>
      <c r="H172" s="184">
        <v>40.814999999999998</v>
      </c>
      <c r="I172" s="13"/>
      <c r="J172" s="13"/>
      <c r="K172" s="13"/>
      <c r="L172" s="181"/>
      <c r="M172" s="185"/>
      <c r="N172" s="186"/>
      <c r="O172" s="186"/>
      <c r="P172" s="186"/>
      <c r="Q172" s="186"/>
      <c r="R172" s="186"/>
      <c r="S172" s="186"/>
      <c r="T172" s="18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2" t="s">
        <v>148</v>
      </c>
      <c r="AU172" s="182" t="s">
        <v>80</v>
      </c>
      <c r="AV172" s="13" t="s">
        <v>80</v>
      </c>
      <c r="AW172" s="13" t="s">
        <v>28</v>
      </c>
      <c r="AX172" s="13" t="s">
        <v>71</v>
      </c>
      <c r="AY172" s="182" t="s">
        <v>139</v>
      </c>
    </row>
    <row r="173" s="2" customFormat="1" ht="24.15" customHeight="1">
      <c r="A173" s="30"/>
      <c r="B173" s="163"/>
      <c r="C173" s="164" t="s">
        <v>201</v>
      </c>
      <c r="D173" s="164" t="s">
        <v>141</v>
      </c>
      <c r="E173" s="165" t="s">
        <v>202</v>
      </c>
      <c r="F173" s="166" t="s">
        <v>203</v>
      </c>
      <c r="G173" s="167" t="s">
        <v>198</v>
      </c>
      <c r="H173" s="168">
        <v>2.1960000000000002</v>
      </c>
      <c r="I173" s="169">
        <v>6260</v>
      </c>
      <c r="J173" s="169">
        <f>ROUND(I173*H173,2)</f>
        <v>13746.959999999999</v>
      </c>
      <c r="K173" s="170"/>
      <c r="L173" s="31"/>
      <c r="M173" s="171" t="s">
        <v>1</v>
      </c>
      <c r="N173" s="172" t="s">
        <v>36</v>
      </c>
      <c r="O173" s="173">
        <v>5.3300000000000001</v>
      </c>
      <c r="P173" s="173">
        <f>O173*H173</f>
        <v>11.704680000000002</v>
      </c>
      <c r="Q173" s="173">
        <v>2.3010199999999998</v>
      </c>
      <c r="R173" s="173">
        <f>Q173*H173</f>
        <v>5.0530399199999998</v>
      </c>
      <c r="S173" s="173">
        <v>0</v>
      </c>
      <c r="T173" s="17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5" t="s">
        <v>86</v>
      </c>
      <c r="AT173" s="175" t="s">
        <v>141</v>
      </c>
      <c r="AU173" s="175" t="s">
        <v>80</v>
      </c>
      <c r="AY173" s="17" t="s">
        <v>139</v>
      </c>
      <c r="BE173" s="176">
        <f>IF(N173="základní",J173,0)</f>
        <v>13746.959999999999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76</v>
      </c>
      <c r="BK173" s="176">
        <f>ROUND(I173*H173,2)</f>
        <v>13746.959999999999</v>
      </c>
      <c r="BL173" s="17" t="s">
        <v>86</v>
      </c>
      <c r="BM173" s="175" t="s">
        <v>204</v>
      </c>
    </row>
    <row r="174" s="13" customFormat="1">
      <c r="A174" s="13"/>
      <c r="B174" s="181"/>
      <c r="C174" s="13"/>
      <c r="D174" s="177" t="s">
        <v>148</v>
      </c>
      <c r="E174" s="182" t="s">
        <v>1</v>
      </c>
      <c r="F174" s="183" t="s">
        <v>205</v>
      </c>
      <c r="G174" s="13"/>
      <c r="H174" s="184">
        <v>0.17999999999999999</v>
      </c>
      <c r="I174" s="13"/>
      <c r="J174" s="13"/>
      <c r="K174" s="13"/>
      <c r="L174" s="181"/>
      <c r="M174" s="185"/>
      <c r="N174" s="186"/>
      <c r="O174" s="186"/>
      <c r="P174" s="186"/>
      <c r="Q174" s="186"/>
      <c r="R174" s="186"/>
      <c r="S174" s="186"/>
      <c r="T174" s="18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2" t="s">
        <v>148</v>
      </c>
      <c r="AU174" s="182" t="s">
        <v>80</v>
      </c>
      <c r="AV174" s="13" t="s">
        <v>80</v>
      </c>
      <c r="AW174" s="13" t="s">
        <v>28</v>
      </c>
      <c r="AX174" s="13" t="s">
        <v>71</v>
      </c>
      <c r="AY174" s="182" t="s">
        <v>139</v>
      </c>
    </row>
    <row r="175" s="13" customFormat="1">
      <c r="A175" s="13"/>
      <c r="B175" s="181"/>
      <c r="C175" s="13"/>
      <c r="D175" s="177" t="s">
        <v>148</v>
      </c>
      <c r="E175" s="182" t="s">
        <v>1</v>
      </c>
      <c r="F175" s="183" t="s">
        <v>206</v>
      </c>
      <c r="G175" s="13"/>
      <c r="H175" s="184">
        <v>2.016</v>
      </c>
      <c r="I175" s="13"/>
      <c r="J175" s="13"/>
      <c r="K175" s="13"/>
      <c r="L175" s="181"/>
      <c r="M175" s="185"/>
      <c r="N175" s="186"/>
      <c r="O175" s="186"/>
      <c r="P175" s="186"/>
      <c r="Q175" s="186"/>
      <c r="R175" s="186"/>
      <c r="S175" s="186"/>
      <c r="T175" s="18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2" t="s">
        <v>148</v>
      </c>
      <c r="AU175" s="182" t="s">
        <v>80</v>
      </c>
      <c r="AV175" s="13" t="s">
        <v>80</v>
      </c>
      <c r="AW175" s="13" t="s">
        <v>28</v>
      </c>
      <c r="AX175" s="13" t="s">
        <v>71</v>
      </c>
      <c r="AY175" s="182" t="s">
        <v>139</v>
      </c>
    </row>
    <row r="176" s="2" customFormat="1" ht="24.15" customHeight="1">
      <c r="A176" s="30"/>
      <c r="B176" s="163"/>
      <c r="C176" s="164" t="s">
        <v>207</v>
      </c>
      <c r="D176" s="164" t="s">
        <v>141</v>
      </c>
      <c r="E176" s="165" t="s">
        <v>208</v>
      </c>
      <c r="F176" s="166" t="s">
        <v>209</v>
      </c>
      <c r="G176" s="167" t="s">
        <v>198</v>
      </c>
      <c r="H176" s="168">
        <v>40.814999999999998</v>
      </c>
      <c r="I176" s="169">
        <v>1280</v>
      </c>
      <c r="J176" s="169">
        <f>ROUND(I176*H176,2)</f>
        <v>52243.199999999997</v>
      </c>
      <c r="K176" s="170"/>
      <c r="L176" s="31"/>
      <c r="M176" s="171" t="s">
        <v>1</v>
      </c>
      <c r="N176" s="172" t="s">
        <v>36</v>
      </c>
      <c r="O176" s="173">
        <v>2.7000000000000002</v>
      </c>
      <c r="P176" s="173">
        <f>O176*H176</f>
        <v>110.20050000000001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5" t="s">
        <v>86</v>
      </c>
      <c r="AT176" s="175" t="s">
        <v>141</v>
      </c>
      <c r="AU176" s="175" t="s">
        <v>80</v>
      </c>
      <c r="AY176" s="17" t="s">
        <v>139</v>
      </c>
      <c r="BE176" s="176">
        <f>IF(N176="základní",J176,0)</f>
        <v>52243.199999999997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76</v>
      </c>
      <c r="BK176" s="176">
        <f>ROUND(I176*H176,2)</f>
        <v>52243.199999999997</v>
      </c>
      <c r="BL176" s="17" t="s">
        <v>86</v>
      </c>
      <c r="BM176" s="175" t="s">
        <v>210</v>
      </c>
    </row>
    <row r="177" s="13" customFormat="1">
      <c r="A177" s="13"/>
      <c r="B177" s="181"/>
      <c r="C177" s="13"/>
      <c r="D177" s="177" t="s">
        <v>148</v>
      </c>
      <c r="E177" s="182" t="s">
        <v>1</v>
      </c>
      <c r="F177" s="183" t="s">
        <v>200</v>
      </c>
      <c r="G177" s="13"/>
      <c r="H177" s="184">
        <v>40.814999999999998</v>
      </c>
      <c r="I177" s="13"/>
      <c r="J177" s="13"/>
      <c r="K177" s="13"/>
      <c r="L177" s="181"/>
      <c r="M177" s="185"/>
      <c r="N177" s="186"/>
      <c r="O177" s="186"/>
      <c r="P177" s="186"/>
      <c r="Q177" s="186"/>
      <c r="R177" s="186"/>
      <c r="S177" s="186"/>
      <c r="T177" s="18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2" t="s">
        <v>148</v>
      </c>
      <c r="AU177" s="182" t="s">
        <v>80</v>
      </c>
      <c r="AV177" s="13" t="s">
        <v>80</v>
      </c>
      <c r="AW177" s="13" t="s">
        <v>28</v>
      </c>
      <c r="AX177" s="13" t="s">
        <v>71</v>
      </c>
      <c r="AY177" s="182" t="s">
        <v>139</v>
      </c>
    </row>
    <row r="178" s="2" customFormat="1" ht="33" customHeight="1">
      <c r="A178" s="30"/>
      <c r="B178" s="163"/>
      <c r="C178" s="164" t="s">
        <v>211</v>
      </c>
      <c r="D178" s="164" t="s">
        <v>141</v>
      </c>
      <c r="E178" s="165" t="s">
        <v>212</v>
      </c>
      <c r="F178" s="166" t="s">
        <v>213</v>
      </c>
      <c r="G178" s="167" t="s">
        <v>198</v>
      </c>
      <c r="H178" s="168">
        <v>40.814999999999998</v>
      </c>
      <c r="I178" s="169">
        <v>390</v>
      </c>
      <c r="J178" s="169">
        <f>ROUND(I178*H178,2)</f>
        <v>15917.85</v>
      </c>
      <c r="K178" s="170"/>
      <c r="L178" s="31"/>
      <c r="M178" s="171" t="s">
        <v>1</v>
      </c>
      <c r="N178" s="172" t="s">
        <v>36</v>
      </c>
      <c r="O178" s="173">
        <v>0.81999999999999995</v>
      </c>
      <c r="P178" s="173">
        <f>O178*H178</f>
        <v>33.468299999999999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5" t="s">
        <v>86</v>
      </c>
      <c r="AT178" s="175" t="s">
        <v>141</v>
      </c>
      <c r="AU178" s="175" t="s">
        <v>80</v>
      </c>
      <c r="AY178" s="17" t="s">
        <v>139</v>
      </c>
      <c r="BE178" s="176">
        <f>IF(N178="základní",J178,0)</f>
        <v>15917.85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76</v>
      </c>
      <c r="BK178" s="176">
        <f>ROUND(I178*H178,2)</f>
        <v>15917.85</v>
      </c>
      <c r="BL178" s="17" t="s">
        <v>86</v>
      </c>
      <c r="BM178" s="175" t="s">
        <v>214</v>
      </c>
    </row>
    <row r="179" s="13" customFormat="1">
      <c r="A179" s="13"/>
      <c r="B179" s="181"/>
      <c r="C179" s="13"/>
      <c r="D179" s="177" t="s">
        <v>148</v>
      </c>
      <c r="E179" s="182" t="s">
        <v>1</v>
      </c>
      <c r="F179" s="183" t="s">
        <v>200</v>
      </c>
      <c r="G179" s="13"/>
      <c r="H179" s="184">
        <v>40.814999999999998</v>
      </c>
      <c r="I179" s="13"/>
      <c r="J179" s="13"/>
      <c r="K179" s="13"/>
      <c r="L179" s="181"/>
      <c r="M179" s="185"/>
      <c r="N179" s="186"/>
      <c r="O179" s="186"/>
      <c r="P179" s="186"/>
      <c r="Q179" s="186"/>
      <c r="R179" s="186"/>
      <c r="S179" s="186"/>
      <c r="T179" s="18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2" t="s">
        <v>148</v>
      </c>
      <c r="AU179" s="182" t="s">
        <v>80</v>
      </c>
      <c r="AV179" s="13" t="s">
        <v>80</v>
      </c>
      <c r="AW179" s="13" t="s">
        <v>28</v>
      </c>
      <c r="AX179" s="13" t="s">
        <v>71</v>
      </c>
      <c r="AY179" s="182" t="s">
        <v>139</v>
      </c>
    </row>
    <row r="180" s="2" customFormat="1" ht="16.5" customHeight="1">
      <c r="A180" s="30"/>
      <c r="B180" s="163"/>
      <c r="C180" s="164" t="s">
        <v>215</v>
      </c>
      <c r="D180" s="164" t="s">
        <v>141</v>
      </c>
      <c r="E180" s="165" t="s">
        <v>216</v>
      </c>
      <c r="F180" s="166" t="s">
        <v>217</v>
      </c>
      <c r="G180" s="167" t="s">
        <v>144</v>
      </c>
      <c r="H180" s="168">
        <v>2.2650000000000001</v>
      </c>
      <c r="I180" s="169">
        <v>40200</v>
      </c>
      <c r="J180" s="169">
        <f>ROUND(I180*H180,2)</f>
        <v>91053</v>
      </c>
      <c r="K180" s="170"/>
      <c r="L180" s="31"/>
      <c r="M180" s="171" t="s">
        <v>1</v>
      </c>
      <c r="N180" s="172" t="s">
        <v>36</v>
      </c>
      <c r="O180" s="173">
        <v>15.231</v>
      </c>
      <c r="P180" s="173">
        <f>O180*H180</f>
        <v>34.498215000000002</v>
      </c>
      <c r="Q180" s="173">
        <v>1.06277</v>
      </c>
      <c r="R180" s="173">
        <f>Q180*H180</f>
        <v>2.4071740500000001</v>
      </c>
      <c r="S180" s="173">
        <v>0</v>
      </c>
      <c r="T180" s="174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5" t="s">
        <v>86</v>
      </c>
      <c r="AT180" s="175" t="s">
        <v>141</v>
      </c>
      <c r="AU180" s="175" t="s">
        <v>80</v>
      </c>
      <c r="AY180" s="17" t="s">
        <v>139</v>
      </c>
      <c r="BE180" s="176">
        <f>IF(N180="základní",J180,0)</f>
        <v>91053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76</v>
      </c>
      <c r="BK180" s="176">
        <f>ROUND(I180*H180,2)</f>
        <v>91053</v>
      </c>
      <c r="BL180" s="17" t="s">
        <v>86</v>
      </c>
      <c r="BM180" s="175" t="s">
        <v>218</v>
      </c>
    </row>
    <row r="181" s="13" customFormat="1">
      <c r="A181" s="13"/>
      <c r="B181" s="181"/>
      <c r="C181" s="13"/>
      <c r="D181" s="177" t="s">
        <v>148</v>
      </c>
      <c r="E181" s="182" t="s">
        <v>1</v>
      </c>
      <c r="F181" s="183" t="s">
        <v>219</v>
      </c>
      <c r="G181" s="13"/>
      <c r="H181" s="184">
        <v>2265.252</v>
      </c>
      <c r="I181" s="13"/>
      <c r="J181" s="13"/>
      <c r="K181" s="13"/>
      <c r="L181" s="181"/>
      <c r="M181" s="185"/>
      <c r="N181" s="186"/>
      <c r="O181" s="186"/>
      <c r="P181" s="186"/>
      <c r="Q181" s="186"/>
      <c r="R181" s="186"/>
      <c r="S181" s="186"/>
      <c r="T181" s="18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2" t="s">
        <v>148</v>
      </c>
      <c r="AU181" s="182" t="s">
        <v>80</v>
      </c>
      <c r="AV181" s="13" t="s">
        <v>80</v>
      </c>
      <c r="AW181" s="13" t="s">
        <v>28</v>
      </c>
      <c r="AX181" s="13" t="s">
        <v>76</v>
      </c>
      <c r="AY181" s="182" t="s">
        <v>139</v>
      </c>
    </row>
    <row r="182" s="13" customFormat="1">
      <c r="A182" s="13"/>
      <c r="B182" s="181"/>
      <c r="C182" s="13"/>
      <c r="D182" s="177" t="s">
        <v>148</v>
      </c>
      <c r="E182" s="13"/>
      <c r="F182" s="183" t="s">
        <v>220</v>
      </c>
      <c r="G182" s="13"/>
      <c r="H182" s="184">
        <v>2.2650000000000001</v>
      </c>
      <c r="I182" s="13"/>
      <c r="J182" s="13"/>
      <c r="K182" s="13"/>
      <c r="L182" s="181"/>
      <c r="M182" s="185"/>
      <c r="N182" s="186"/>
      <c r="O182" s="186"/>
      <c r="P182" s="186"/>
      <c r="Q182" s="186"/>
      <c r="R182" s="186"/>
      <c r="S182" s="186"/>
      <c r="T182" s="18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2" t="s">
        <v>148</v>
      </c>
      <c r="AU182" s="182" t="s">
        <v>80</v>
      </c>
      <c r="AV182" s="13" t="s">
        <v>80</v>
      </c>
      <c r="AW182" s="13" t="s">
        <v>3</v>
      </c>
      <c r="AX182" s="13" t="s">
        <v>76</v>
      </c>
      <c r="AY182" s="182" t="s">
        <v>139</v>
      </c>
    </row>
    <row r="183" s="2" customFormat="1" ht="24.15" customHeight="1">
      <c r="A183" s="30"/>
      <c r="B183" s="163"/>
      <c r="C183" s="164" t="s">
        <v>221</v>
      </c>
      <c r="D183" s="164" t="s">
        <v>141</v>
      </c>
      <c r="E183" s="165" t="s">
        <v>222</v>
      </c>
      <c r="F183" s="166" t="s">
        <v>223</v>
      </c>
      <c r="G183" s="167" t="s">
        <v>160</v>
      </c>
      <c r="H183" s="168">
        <v>377.92000000000002</v>
      </c>
      <c r="I183" s="169">
        <v>289</v>
      </c>
      <c r="J183" s="169">
        <f>ROUND(I183*H183,2)</f>
        <v>109218.88000000001</v>
      </c>
      <c r="K183" s="170"/>
      <c r="L183" s="31"/>
      <c r="M183" s="171" t="s">
        <v>1</v>
      </c>
      <c r="N183" s="172" t="s">
        <v>36</v>
      </c>
      <c r="O183" s="173">
        <v>0.376</v>
      </c>
      <c r="P183" s="173">
        <f>O183*H183</f>
        <v>142.09792000000002</v>
      </c>
      <c r="Q183" s="173">
        <v>0.067019999999999996</v>
      </c>
      <c r="R183" s="173">
        <f>Q183*H183</f>
        <v>25.328198399999998</v>
      </c>
      <c r="S183" s="173">
        <v>0</v>
      </c>
      <c r="T183" s="17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5" t="s">
        <v>86</v>
      </c>
      <c r="AT183" s="175" t="s">
        <v>141</v>
      </c>
      <c r="AU183" s="175" t="s">
        <v>80</v>
      </c>
      <c r="AY183" s="17" t="s">
        <v>139</v>
      </c>
      <c r="BE183" s="176">
        <f>IF(N183="základní",J183,0)</f>
        <v>109218.88000000001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7" t="s">
        <v>76</v>
      </c>
      <c r="BK183" s="176">
        <f>ROUND(I183*H183,2)</f>
        <v>109218.88000000001</v>
      </c>
      <c r="BL183" s="17" t="s">
        <v>86</v>
      </c>
      <c r="BM183" s="175" t="s">
        <v>224</v>
      </c>
    </row>
    <row r="184" s="13" customFormat="1">
      <c r="A184" s="13"/>
      <c r="B184" s="181"/>
      <c r="C184" s="13"/>
      <c r="D184" s="177" t="s">
        <v>148</v>
      </c>
      <c r="E184" s="182" t="s">
        <v>1</v>
      </c>
      <c r="F184" s="183" t="s">
        <v>225</v>
      </c>
      <c r="G184" s="13"/>
      <c r="H184" s="184">
        <v>377.92000000000002</v>
      </c>
      <c r="I184" s="13"/>
      <c r="J184" s="13"/>
      <c r="K184" s="13"/>
      <c r="L184" s="181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148</v>
      </c>
      <c r="AU184" s="182" t="s">
        <v>80</v>
      </c>
      <c r="AV184" s="13" t="s">
        <v>80</v>
      </c>
      <c r="AW184" s="13" t="s">
        <v>28</v>
      </c>
      <c r="AX184" s="13" t="s">
        <v>71</v>
      </c>
      <c r="AY184" s="182" t="s">
        <v>139</v>
      </c>
    </row>
    <row r="185" s="12" customFormat="1" ht="22.8" customHeight="1">
      <c r="A185" s="12"/>
      <c r="B185" s="151"/>
      <c r="C185" s="12"/>
      <c r="D185" s="152" t="s">
        <v>70</v>
      </c>
      <c r="E185" s="161" t="s">
        <v>195</v>
      </c>
      <c r="F185" s="161" t="s">
        <v>226</v>
      </c>
      <c r="G185" s="12"/>
      <c r="H185" s="12"/>
      <c r="I185" s="12"/>
      <c r="J185" s="162">
        <f>BK185</f>
        <v>709345.69999999995</v>
      </c>
      <c r="K185" s="12"/>
      <c r="L185" s="151"/>
      <c r="M185" s="155"/>
      <c r="N185" s="156"/>
      <c r="O185" s="156"/>
      <c r="P185" s="157">
        <f>SUM(P186:P217)</f>
        <v>1072.0653600000001</v>
      </c>
      <c r="Q185" s="156"/>
      <c r="R185" s="157">
        <f>SUM(R186:R217)</f>
        <v>0.26240639999999998</v>
      </c>
      <c r="S185" s="156"/>
      <c r="T185" s="158">
        <f>SUM(T186:T217)</f>
        <v>29.195524000000002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2" t="s">
        <v>76</v>
      </c>
      <c r="AT185" s="159" t="s">
        <v>70</v>
      </c>
      <c r="AU185" s="159" t="s">
        <v>76</v>
      </c>
      <c r="AY185" s="152" t="s">
        <v>139</v>
      </c>
      <c r="BK185" s="160">
        <f>SUM(BK186:BK217)</f>
        <v>709345.69999999995</v>
      </c>
    </row>
    <row r="186" s="2" customFormat="1" ht="33" customHeight="1">
      <c r="A186" s="30"/>
      <c r="B186" s="163"/>
      <c r="C186" s="164" t="s">
        <v>8</v>
      </c>
      <c r="D186" s="164" t="s">
        <v>141</v>
      </c>
      <c r="E186" s="165" t="s">
        <v>227</v>
      </c>
      <c r="F186" s="166" t="s">
        <v>228</v>
      </c>
      <c r="G186" s="167" t="s">
        <v>160</v>
      </c>
      <c r="H186" s="168">
        <v>1012</v>
      </c>
      <c r="I186" s="169">
        <v>59.5</v>
      </c>
      <c r="J186" s="169">
        <f>ROUND(I186*H186,2)</f>
        <v>60214</v>
      </c>
      <c r="K186" s="170"/>
      <c r="L186" s="31"/>
      <c r="M186" s="171" t="s">
        <v>1</v>
      </c>
      <c r="N186" s="172" t="s">
        <v>36</v>
      </c>
      <c r="O186" s="173">
        <v>0.11</v>
      </c>
      <c r="P186" s="173">
        <f>O186*H186</f>
        <v>111.32000000000001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5" t="s">
        <v>86</v>
      </c>
      <c r="AT186" s="175" t="s">
        <v>141</v>
      </c>
      <c r="AU186" s="175" t="s">
        <v>80</v>
      </c>
      <c r="AY186" s="17" t="s">
        <v>139</v>
      </c>
      <c r="BE186" s="176">
        <f>IF(N186="základní",J186,0)</f>
        <v>60214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76</v>
      </c>
      <c r="BK186" s="176">
        <f>ROUND(I186*H186,2)</f>
        <v>60214</v>
      </c>
      <c r="BL186" s="17" t="s">
        <v>86</v>
      </c>
      <c r="BM186" s="175" t="s">
        <v>229</v>
      </c>
    </row>
    <row r="187" s="13" customFormat="1">
      <c r="A187" s="13"/>
      <c r="B187" s="181"/>
      <c r="C187" s="13"/>
      <c r="D187" s="177" t="s">
        <v>148</v>
      </c>
      <c r="E187" s="182" t="s">
        <v>1</v>
      </c>
      <c r="F187" s="183" t="s">
        <v>230</v>
      </c>
      <c r="G187" s="13"/>
      <c r="H187" s="184">
        <v>1012</v>
      </c>
      <c r="I187" s="13"/>
      <c r="J187" s="13"/>
      <c r="K187" s="13"/>
      <c r="L187" s="181"/>
      <c r="M187" s="185"/>
      <c r="N187" s="186"/>
      <c r="O187" s="186"/>
      <c r="P187" s="186"/>
      <c r="Q187" s="186"/>
      <c r="R187" s="186"/>
      <c r="S187" s="186"/>
      <c r="T187" s="18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2" t="s">
        <v>148</v>
      </c>
      <c r="AU187" s="182" t="s">
        <v>80</v>
      </c>
      <c r="AV187" s="13" t="s">
        <v>80</v>
      </c>
      <c r="AW187" s="13" t="s">
        <v>28</v>
      </c>
      <c r="AX187" s="13" t="s">
        <v>71</v>
      </c>
      <c r="AY187" s="182" t="s">
        <v>139</v>
      </c>
    </row>
    <row r="188" s="2" customFormat="1" ht="33" customHeight="1">
      <c r="A188" s="30"/>
      <c r="B188" s="163"/>
      <c r="C188" s="164" t="s">
        <v>231</v>
      </c>
      <c r="D188" s="164" t="s">
        <v>141</v>
      </c>
      <c r="E188" s="165" t="s">
        <v>232</v>
      </c>
      <c r="F188" s="166" t="s">
        <v>233</v>
      </c>
      <c r="G188" s="167" t="s">
        <v>160</v>
      </c>
      <c r="H188" s="168">
        <v>60720</v>
      </c>
      <c r="I188" s="169">
        <v>1.9099999999999999</v>
      </c>
      <c r="J188" s="169">
        <f>ROUND(I188*H188,2)</f>
        <v>115975.2</v>
      </c>
      <c r="K188" s="170"/>
      <c r="L188" s="31"/>
      <c r="M188" s="171" t="s">
        <v>1</v>
      </c>
      <c r="N188" s="172" t="s">
        <v>36</v>
      </c>
      <c r="O188" s="173">
        <v>0</v>
      </c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5" t="s">
        <v>86</v>
      </c>
      <c r="AT188" s="175" t="s">
        <v>141</v>
      </c>
      <c r="AU188" s="175" t="s">
        <v>80</v>
      </c>
      <c r="AY188" s="17" t="s">
        <v>139</v>
      </c>
      <c r="BE188" s="176">
        <f>IF(N188="základní",J188,0)</f>
        <v>115975.2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76</v>
      </c>
      <c r="BK188" s="176">
        <f>ROUND(I188*H188,2)</f>
        <v>115975.2</v>
      </c>
      <c r="BL188" s="17" t="s">
        <v>86</v>
      </c>
      <c r="BM188" s="175" t="s">
        <v>234</v>
      </c>
    </row>
    <row r="189" s="13" customFormat="1">
      <c r="A189" s="13"/>
      <c r="B189" s="181"/>
      <c r="C189" s="13"/>
      <c r="D189" s="177" t="s">
        <v>148</v>
      </c>
      <c r="E189" s="182" t="s">
        <v>1</v>
      </c>
      <c r="F189" s="183" t="s">
        <v>235</v>
      </c>
      <c r="G189" s="13"/>
      <c r="H189" s="184">
        <v>60720</v>
      </c>
      <c r="I189" s="13"/>
      <c r="J189" s="13"/>
      <c r="K189" s="13"/>
      <c r="L189" s="181"/>
      <c r="M189" s="185"/>
      <c r="N189" s="186"/>
      <c r="O189" s="186"/>
      <c r="P189" s="186"/>
      <c r="Q189" s="186"/>
      <c r="R189" s="186"/>
      <c r="S189" s="186"/>
      <c r="T189" s="18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2" t="s">
        <v>148</v>
      </c>
      <c r="AU189" s="182" t="s">
        <v>80</v>
      </c>
      <c r="AV189" s="13" t="s">
        <v>80</v>
      </c>
      <c r="AW189" s="13" t="s">
        <v>28</v>
      </c>
      <c r="AX189" s="13" t="s">
        <v>76</v>
      </c>
      <c r="AY189" s="182" t="s">
        <v>139</v>
      </c>
    </row>
    <row r="190" s="2" customFormat="1" ht="33" customHeight="1">
      <c r="A190" s="30"/>
      <c r="B190" s="163"/>
      <c r="C190" s="164" t="s">
        <v>236</v>
      </c>
      <c r="D190" s="164" t="s">
        <v>141</v>
      </c>
      <c r="E190" s="165" t="s">
        <v>237</v>
      </c>
      <c r="F190" s="166" t="s">
        <v>238</v>
      </c>
      <c r="G190" s="167" t="s">
        <v>160</v>
      </c>
      <c r="H190" s="168">
        <v>1012</v>
      </c>
      <c r="I190" s="169">
        <v>36</v>
      </c>
      <c r="J190" s="169">
        <f>ROUND(I190*H190,2)</f>
        <v>36432</v>
      </c>
      <c r="K190" s="170"/>
      <c r="L190" s="31"/>
      <c r="M190" s="171" t="s">
        <v>1</v>
      </c>
      <c r="N190" s="172" t="s">
        <v>36</v>
      </c>
      <c r="O190" s="173">
        <v>0.069000000000000006</v>
      </c>
      <c r="P190" s="173">
        <f>O190*H190</f>
        <v>69.828000000000003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5" t="s">
        <v>86</v>
      </c>
      <c r="AT190" s="175" t="s">
        <v>141</v>
      </c>
      <c r="AU190" s="175" t="s">
        <v>80</v>
      </c>
      <c r="AY190" s="17" t="s">
        <v>139</v>
      </c>
      <c r="BE190" s="176">
        <f>IF(N190="základní",J190,0)</f>
        <v>36432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76</v>
      </c>
      <c r="BK190" s="176">
        <f>ROUND(I190*H190,2)</f>
        <v>36432</v>
      </c>
      <c r="BL190" s="17" t="s">
        <v>86</v>
      </c>
      <c r="BM190" s="175" t="s">
        <v>239</v>
      </c>
    </row>
    <row r="191" s="2" customFormat="1" ht="24.15" customHeight="1">
      <c r="A191" s="30"/>
      <c r="B191" s="163"/>
      <c r="C191" s="164" t="s">
        <v>240</v>
      </c>
      <c r="D191" s="164" t="s">
        <v>141</v>
      </c>
      <c r="E191" s="165" t="s">
        <v>241</v>
      </c>
      <c r="F191" s="166" t="s">
        <v>242</v>
      </c>
      <c r="G191" s="167" t="s">
        <v>165</v>
      </c>
      <c r="H191" s="168">
        <v>10</v>
      </c>
      <c r="I191" s="169">
        <v>3850</v>
      </c>
      <c r="J191" s="169">
        <f>ROUND(I191*H191,2)</f>
        <v>38500</v>
      </c>
      <c r="K191" s="170"/>
      <c r="L191" s="31"/>
      <c r="M191" s="171" t="s">
        <v>1</v>
      </c>
      <c r="N191" s="172" t="s">
        <v>36</v>
      </c>
      <c r="O191" s="173">
        <v>7.9589999999999996</v>
      </c>
      <c r="P191" s="173">
        <f>O191*H191</f>
        <v>79.590000000000003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5" t="s">
        <v>86</v>
      </c>
      <c r="AT191" s="175" t="s">
        <v>141</v>
      </c>
      <c r="AU191" s="175" t="s">
        <v>80</v>
      </c>
      <c r="AY191" s="17" t="s">
        <v>139</v>
      </c>
      <c r="BE191" s="176">
        <f>IF(N191="základní",J191,0)</f>
        <v>38500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76</v>
      </c>
      <c r="BK191" s="176">
        <f>ROUND(I191*H191,2)</f>
        <v>38500</v>
      </c>
      <c r="BL191" s="17" t="s">
        <v>86</v>
      </c>
      <c r="BM191" s="175" t="s">
        <v>243</v>
      </c>
    </row>
    <row r="192" s="2" customFormat="1" ht="24.15" customHeight="1">
      <c r="A192" s="30"/>
      <c r="B192" s="163"/>
      <c r="C192" s="164" t="s">
        <v>244</v>
      </c>
      <c r="D192" s="164" t="s">
        <v>141</v>
      </c>
      <c r="E192" s="165" t="s">
        <v>245</v>
      </c>
      <c r="F192" s="166" t="s">
        <v>246</v>
      </c>
      <c r="G192" s="167" t="s">
        <v>165</v>
      </c>
      <c r="H192" s="168">
        <v>50</v>
      </c>
      <c r="I192" s="169">
        <v>586</v>
      </c>
      <c r="J192" s="169">
        <f>ROUND(I192*H192,2)</f>
        <v>29300</v>
      </c>
      <c r="K192" s="170"/>
      <c r="L192" s="31"/>
      <c r="M192" s="171" t="s">
        <v>1</v>
      </c>
      <c r="N192" s="172" t="s">
        <v>36</v>
      </c>
      <c r="O192" s="173">
        <v>0</v>
      </c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5" t="s">
        <v>86</v>
      </c>
      <c r="AT192" s="175" t="s">
        <v>141</v>
      </c>
      <c r="AU192" s="175" t="s">
        <v>80</v>
      </c>
      <c r="AY192" s="17" t="s">
        <v>139</v>
      </c>
      <c r="BE192" s="176">
        <f>IF(N192="základní",J192,0)</f>
        <v>29300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7" t="s">
        <v>76</v>
      </c>
      <c r="BK192" s="176">
        <f>ROUND(I192*H192,2)</f>
        <v>29300</v>
      </c>
      <c r="BL192" s="17" t="s">
        <v>86</v>
      </c>
      <c r="BM192" s="175" t="s">
        <v>247</v>
      </c>
    </row>
    <row r="193" s="2" customFormat="1" ht="24.15" customHeight="1">
      <c r="A193" s="30"/>
      <c r="B193" s="163"/>
      <c r="C193" s="164" t="s">
        <v>248</v>
      </c>
      <c r="D193" s="164" t="s">
        <v>141</v>
      </c>
      <c r="E193" s="165" t="s">
        <v>249</v>
      </c>
      <c r="F193" s="166" t="s">
        <v>250</v>
      </c>
      <c r="G193" s="167" t="s">
        <v>165</v>
      </c>
      <c r="H193" s="168">
        <v>10</v>
      </c>
      <c r="I193" s="169">
        <v>2410</v>
      </c>
      <c r="J193" s="169">
        <f>ROUND(I193*H193,2)</f>
        <v>24100</v>
      </c>
      <c r="K193" s="170"/>
      <c r="L193" s="31"/>
      <c r="M193" s="171" t="s">
        <v>1</v>
      </c>
      <c r="N193" s="172" t="s">
        <v>36</v>
      </c>
      <c r="O193" s="173">
        <v>4.9989999999999997</v>
      </c>
      <c r="P193" s="173">
        <f>O193*H193</f>
        <v>49.989999999999995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5" t="s">
        <v>86</v>
      </c>
      <c r="AT193" s="175" t="s">
        <v>141</v>
      </c>
      <c r="AU193" s="175" t="s">
        <v>80</v>
      </c>
      <c r="AY193" s="17" t="s">
        <v>139</v>
      </c>
      <c r="BE193" s="176">
        <f>IF(N193="základní",J193,0)</f>
        <v>24100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76</v>
      </c>
      <c r="BK193" s="176">
        <f>ROUND(I193*H193,2)</f>
        <v>24100</v>
      </c>
      <c r="BL193" s="17" t="s">
        <v>86</v>
      </c>
      <c r="BM193" s="175" t="s">
        <v>251</v>
      </c>
    </row>
    <row r="194" s="2" customFormat="1" ht="37.8" customHeight="1">
      <c r="A194" s="30"/>
      <c r="B194" s="163"/>
      <c r="C194" s="164" t="s">
        <v>7</v>
      </c>
      <c r="D194" s="164" t="s">
        <v>141</v>
      </c>
      <c r="E194" s="165" t="s">
        <v>252</v>
      </c>
      <c r="F194" s="166" t="s">
        <v>253</v>
      </c>
      <c r="G194" s="167" t="s">
        <v>160</v>
      </c>
      <c r="H194" s="168">
        <v>1133.76</v>
      </c>
      <c r="I194" s="169">
        <v>86.799999999999997</v>
      </c>
      <c r="J194" s="169">
        <f>ROUND(I194*H194,2)</f>
        <v>98410.369999999995</v>
      </c>
      <c r="K194" s="170"/>
      <c r="L194" s="31"/>
      <c r="M194" s="171" t="s">
        <v>1</v>
      </c>
      <c r="N194" s="172" t="s">
        <v>36</v>
      </c>
      <c r="O194" s="173">
        <v>0.126</v>
      </c>
      <c r="P194" s="173">
        <f>O194*H194</f>
        <v>142.85375999999999</v>
      </c>
      <c r="Q194" s="173">
        <v>0.00021000000000000001</v>
      </c>
      <c r="R194" s="173">
        <f>Q194*H194</f>
        <v>0.23808960000000001</v>
      </c>
      <c r="S194" s="173">
        <v>0</v>
      </c>
      <c r="T194" s="17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75" t="s">
        <v>86</v>
      </c>
      <c r="AT194" s="175" t="s">
        <v>141</v>
      </c>
      <c r="AU194" s="175" t="s">
        <v>80</v>
      </c>
      <c r="AY194" s="17" t="s">
        <v>139</v>
      </c>
      <c r="BE194" s="176">
        <f>IF(N194="základní",J194,0)</f>
        <v>98410.369999999995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76</v>
      </c>
      <c r="BK194" s="176">
        <f>ROUND(I194*H194,2)</f>
        <v>98410.369999999995</v>
      </c>
      <c r="BL194" s="17" t="s">
        <v>86</v>
      </c>
      <c r="BM194" s="175" t="s">
        <v>254</v>
      </c>
    </row>
    <row r="195" s="13" customFormat="1">
      <c r="A195" s="13"/>
      <c r="B195" s="181"/>
      <c r="C195" s="13"/>
      <c r="D195" s="177" t="s">
        <v>148</v>
      </c>
      <c r="E195" s="182" t="s">
        <v>1</v>
      </c>
      <c r="F195" s="183" t="s">
        <v>255</v>
      </c>
      <c r="G195" s="13"/>
      <c r="H195" s="184">
        <v>1133.76</v>
      </c>
      <c r="I195" s="13"/>
      <c r="J195" s="13"/>
      <c r="K195" s="13"/>
      <c r="L195" s="181"/>
      <c r="M195" s="185"/>
      <c r="N195" s="186"/>
      <c r="O195" s="186"/>
      <c r="P195" s="186"/>
      <c r="Q195" s="186"/>
      <c r="R195" s="186"/>
      <c r="S195" s="186"/>
      <c r="T195" s="18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2" t="s">
        <v>148</v>
      </c>
      <c r="AU195" s="182" t="s">
        <v>80</v>
      </c>
      <c r="AV195" s="13" t="s">
        <v>80</v>
      </c>
      <c r="AW195" s="13" t="s">
        <v>28</v>
      </c>
      <c r="AX195" s="13" t="s">
        <v>76</v>
      </c>
      <c r="AY195" s="182" t="s">
        <v>139</v>
      </c>
    </row>
    <row r="196" s="2" customFormat="1" ht="24.15" customHeight="1">
      <c r="A196" s="30"/>
      <c r="B196" s="163"/>
      <c r="C196" s="164" t="s">
        <v>256</v>
      </c>
      <c r="D196" s="164" t="s">
        <v>141</v>
      </c>
      <c r="E196" s="165" t="s">
        <v>257</v>
      </c>
      <c r="F196" s="166" t="s">
        <v>258</v>
      </c>
      <c r="G196" s="167" t="s">
        <v>160</v>
      </c>
      <c r="H196" s="168">
        <v>577.91999999999996</v>
      </c>
      <c r="I196" s="169">
        <v>167</v>
      </c>
      <c r="J196" s="169">
        <f>ROUND(I196*H196,2)</f>
        <v>96512.639999999999</v>
      </c>
      <c r="K196" s="170"/>
      <c r="L196" s="31"/>
      <c r="M196" s="171" t="s">
        <v>1</v>
      </c>
      <c r="N196" s="172" t="s">
        <v>36</v>
      </c>
      <c r="O196" s="173">
        <v>0.35399999999999998</v>
      </c>
      <c r="P196" s="173">
        <f>O196*H196</f>
        <v>204.58367999999999</v>
      </c>
      <c r="Q196" s="173">
        <v>4.0000000000000003E-05</v>
      </c>
      <c r="R196" s="173">
        <f>Q196*H196</f>
        <v>0.0231168</v>
      </c>
      <c r="S196" s="173">
        <v>0</v>
      </c>
      <c r="T196" s="174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75" t="s">
        <v>86</v>
      </c>
      <c r="AT196" s="175" t="s">
        <v>141</v>
      </c>
      <c r="AU196" s="175" t="s">
        <v>80</v>
      </c>
      <c r="AY196" s="17" t="s">
        <v>139</v>
      </c>
      <c r="BE196" s="176">
        <f>IF(N196="základní",J196,0)</f>
        <v>96512.639999999999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76</v>
      </c>
      <c r="BK196" s="176">
        <f>ROUND(I196*H196,2)</f>
        <v>96512.639999999999</v>
      </c>
      <c r="BL196" s="17" t="s">
        <v>86</v>
      </c>
      <c r="BM196" s="175" t="s">
        <v>259</v>
      </c>
    </row>
    <row r="197" s="13" customFormat="1">
      <c r="A197" s="13"/>
      <c r="B197" s="181"/>
      <c r="C197" s="13"/>
      <c r="D197" s="177" t="s">
        <v>148</v>
      </c>
      <c r="E197" s="182" t="s">
        <v>1</v>
      </c>
      <c r="F197" s="183" t="s">
        <v>225</v>
      </c>
      <c r="G197" s="13"/>
      <c r="H197" s="184">
        <v>377.92000000000002</v>
      </c>
      <c r="I197" s="13"/>
      <c r="J197" s="13"/>
      <c r="K197" s="13"/>
      <c r="L197" s="181"/>
      <c r="M197" s="185"/>
      <c r="N197" s="186"/>
      <c r="O197" s="186"/>
      <c r="P197" s="186"/>
      <c r="Q197" s="186"/>
      <c r="R197" s="186"/>
      <c r="S197" s="186"/>
      <c r="T197" s="18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2" t="s">
        <v>148</v>
      </c>
      <c r="AU197" s="182" t="s">
        <v>80</v>
      </c>
      <c r="AV197" s="13" t="s">
        <v>80</v>
      </c>
      <c r="AW197" s="13" t="s">
        <v>28</v>
      </c>
      <c r="AX197" s="13" t="s">
        <v>71</v>
      </c>
      <c r="AY197" s="182" t="s">
        <v>139</v>
      </c>
    </row>
    <row r="198" s="13" customFormat="1">
      <c r="A198" s="13"/>
      <c r="B198" s="181"/>
      <c r="C198" s="13"/>
      <c r="D198" s="177" t="s">
        <v>148</v>
      </c>
      <c r="E198" s="182" t="s">
        <v>1</v>
      </c>
      <c r="F198" s="183" t="s">
        <v>260</v>
      </c>
      <c r="G198" s="13"/>
      <c r="H198" s="184">
        <v>200</v>
      </c>
      <c r="I198" s="13"/>
      <c r="J198" s="13"/>
      <c r="K198" s="13"/>
      <c r="L198" s="181"/>
      <c r="M198" s="185"/>
      <c r="N198" s="186"/>
      <c r="O198" s="186"/>
      <c r="P198" s="186"/>
      <c r="Q198" s="186"/>
      <c r="R198" s="186"/>
      <c r="S198" s="186"/>
      <c r="T198" s="18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2" t="s">
        <v>148</v>
      </c>
      <c r="AU198" s="182" t="s">
        <v>80</v>
      </c>
      <c r="AV198" s="13" t="s">
        <v>80</v>
      </c>
      <c r="AW198" s="13" t="s">
        <v>28</v>
      </c>
      <c r="AX198" s="13" t="s">
        <v>71</v>
      </c>
      <c r="AY198" s="182" t="s">
        <v>139</v>
      </c>
    </row>
    <row r="199" s="2" customFormat="1" ht="33" customHeight="1">
      <c r="A199" s="30"/>
      <c r="B199" s="163"/>
      <c r="C199" s="164" t="s">
        <v>261</v>
      </c>
      <c r="D199" s="164" t="s">
        <v>141</v>
      </c>
      <c r="E199" s="165" t="s">
        <v>262</v>
      </c>
      <c r="F199" s="166" t="s">
        <v>263</v>
      </c>
      <c r="G199" s="167" t="s">
        <v>165</v>
      </c>
      <c r="H199" s="168">
        <v>5</v>
      </c>
      <c r="I199" s="169">
        <v>2587</v>
      </c>
      <c r="J199" s="169">
        <f>ROUND(I199*H199,2)</f>
        <v>12935</v>
      </c>
      <c r="K199" s="170"/>
      <c r="L199" s="31"/>
      <c r="M199" s="171" t="s">
        <v>1</v>
      </c>
      <c r="N199" s="172" t="s">
        <v>36</v>
      </c>
      <c r="O199" s="173">
        <v>0.16500000000000001</v>
      </c>
      <c r="P199" s="173">
        <f>O199*H199</f>
        <v>0.82500000000000007</v>
      </c>
      <c r="Q199" s="173">
        <v>0.00020000000000000001</v>
      </c>
      <c r="R199" s="173">
        <f>Q199*H199</f>
        <v>0.001</v>
      </c>
      <c r="S199" s="173">
        <v>0</v>
      </c>
      <c r="T199" s="17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5" t="s">
        <v>86</v>
      </c>
      <c r="AT199" s="175" t="s">
        <v>141</v>
      </c>
      <c r="AU199" s="175" t="s">
        <v>80</v>
      </c>
      <c r="AY199" s="17" t="s">
        <v>139</v>
      </c>
      <c r="BE199" s="176">
        <f>IF(N199="základní",J199,0)</f>
        <v>12935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76</v>
      </c>
      <c r="BK199" s="176">
        <f>ROUND(I199*H199,2)</f>
        <v>12935</v>
      </c>
      <c r="BL199" s="17" t="s">
        <v>86</v>
      </c>
      <c r="BM199" s="175" t="s">
        <v>264</v>
      </c>
    </row>
    <row r="200" s="2" customFormat="1" ht="44.25" customHeight="1">
      <c r="A200" s="30"/>
      <c r="B200" s="163"/>
      <c r="C200" s="164" t="s">
        <v>265</v>
      </c>
      <c r="D200" s="164" t="s">
        <v>141</v>
      </c>
      <c r="E200" s="165" t="s">
        <v>266</v>
      </c>
      <c r="F200" s="166" t="s">
        <v>267</v>
      </c>
      <c r="G200" s="167" t="s">
        <v>165</v>
      </c>
      <c r="H200" s="168">
        <v>1</v>
      </c>
      <c r="I200" s="169">
        <v>20000</v>
      </c>
      <c r="J200" s="169">
        <f>ROUND(I200*H200,2)</f>
        <v>20000</v>
      </c>
      <c r="K200" s="170"/>
      <c r="L200" s="31"/>
      <c r="M200" s="171" t="s">
        <v>1</v>
      </c>
      <c r="N200" s="172" t="s">
        <v>36</v>
      </c>
      <c r="O200" s="173">
        <v>0.16500000000000001</v>
      </c>
      <c r="P200" s="173">
        <f>O200*H200</f>
        <v>0.16500000000000001</v>
      </c>
      <c r="Q200" s="173">
        <v>0.00020000000000000001</v>
      </c>
      <c r="R200" s="173">
        <f>Q200*H200</f>
        <v>0.00020000000000000001</v>
      </c>
      <c r="S200" s="173">
        <v>0</v>
      </c>
      <c r="T200" s="174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75" t="s">
        <v>86</v>
      </c>
      <c r="AT200" s="175" t="s">
        <v>141</v>
      </c>
      <c r="AU200" s="175" t="s">
        <v>80</v>
      </c>
      <c r="AY200" s="17" t="s">
        <v>139</v>
      </c>
      <c r="BE200" s="176">
        <f>IF(N200="základní",J200,0)</f>
        <v>20000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76</v>
      </c>
      <c r="BK200" s="176">
        <f>ROUND(I200*H200,2)</f>
        <v>20000</v>
      </c>
      <c r="BL200" s="17" t="s">
        <v>86</v>
      </c>
      <c r="BM200" s="175" t="s">
        <v>268</v>
      </c>
    </row>
    <row r="201" s="2" customFormat="1" ht="24.15" customHeight="1">
      <c r="A201" s="30"/>
      <c r="B201" s="163"/>
      <c r="C201" s="164" t="s">
        <v>269</v>
      </c>
      <c r="D201" s="164" t="s">
        <v>141</v>
      </c>
      <c r="E201" s="165" t="s">
        <v>270</v>
      </c>
      <c r="F201" s="166" t="s">
        <v>271</v>
      </c>
      <c r="G201" s="167" t="s">
        <v>165</v>
      </c>
      <c r="H201" s="168">
        <v>8</v>
      </c>
      <c r="I201" s="169">
        <v>936</v>
      </c>
      <c r="J201" s="169">
        <f>ROUND(I201*H201,2)</f>
        <v>7488</v>
      </c>
      <c r="K201" s="170"/>
      <c r="L201" s="31"/>
      <c r="M201" s="171" t="s">
        <v>1</v>
      </c>
      <c r="N201" s="172" t="s">
        <v>36</v>
      </c>
      <c r="O201" s="173">
        <v>1.9970000000000001</v>
      </c>
      <c r="P201" s="173">
        <f>O201*H201</f>
        <v>15.976000000000001</v>
      </c>
      <c r="Q201" s="173">
        <v>0</v>
      </c>
      <c r="R201" s="173">
        <f>Q201*H201</f>
        <v>0</v>
      </c>
      <c r="S201" s="173">
        <v>0.066000000000000003</v>
      </c>
      <c r="T201" s="174">
        <f>S201*H201</f>
        <v>0.52800000000000002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5" t="s">
        <v>86</v>
      </c>
      <c r="AT201" s="175" t="s">
        <v>141</v>
      </c>
      <c r="AU201" s="175" t="s">
        <v>80</v>
      </c>
      <c r="AY201" s="17" t="s">
        <v>139</v>
      </c>
      <c r="BE201" s="176">
        <f>IF(N201="základní",J201,0)</f>
        <v>7488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7" t="s">
        <v>76</v>
      </c>
      <c r="BK201" s="176">
        <f>ROUND(I201*H201,2)</f>
        <v>7488</v>
      </c>
      <c r="BL201" s="17" t="s">
        <v>86</v>
      </c>
      <c r="BM201" s="175" t="s">
        <v>272</v>
      </c>
    </row>
    <row r="202" s="13" customFormat="1">
      <c r="A202" s="13"/>
      <c r="B202" s="181"/>
      <c r="C202" s="13"/>
      <c r="D202" s="177" t="s">
        <v>148</v>
      </c>
      <c r="E202" s="182" t="s">
        <v>1</v>
      </c>
      <c r="F202" s="183" t="s">
        <v>273</v>
      </c>
      <c r="G202" s="13"/>
      <c r="H202" s="184">
        <v>8</v>
      </c>
      <c r="I202" s="13"/>
      <c r="J202" s="13"/>
      <c r="K202" s="13"/>
      <c r="L202" s="181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2" t="s">
        <v>148</v>
      </c>
      <c r="AU202" s="182" t="s">
        <v>80</v>
      </c>
      <c r="AV202" s="13" t="s">
        <v>80</v>
      </c>
      <c r="AW202" s="13" t="s">
        <v>28</v>
      </c>
      <c r="AX202" s="13" t="s">
        <v>71</v>
      </c>
      <c r="AY202" s="182" t="s">
        <v>139</v>
      </c>
    </row>
    <row r="203" s="2" customFormat="1" ht="24.15" customHeight="1">
      <c r="A203" s="30"/>
      <c r="B203" s="163"/>
      <c r="C203" s="164" t="s">
        <v>274</v>
      </c>
      <c r="D203" s="164" t="s">
        <v>141</v>
      </c>
      <c r="E203" s="165" t="s">
        <v>275</v>
      </c>
      <c r="F203" s="166" t="s">
        <v>276</v>
      </c>
      <c r="G203" s="167" t="s">
        <v>144</v>
      </c>
      <c r="H203" s="168">
        <v>0.78400000000000003</v>
      </c>
      <c r="I203" s="169">
        <v>6510</v>
      </c>
      <c r="J203" s="169">
        <f>ROUND(I203*H203,2)</f>
        <v>5103.8400000000001</v>
      </c>
      <c r="K203" s="170"/>
      <c r="L203" s="31"/>
      <c r="M203" s="171" t="s">
        <v>1</v>
      </c>
      <c r="N203" s="172" t="s">
        <v>36</v>
      </c>
      <c r="O203" s="173">
        <v>14.005000000000001</v>
      </c>
      <c r="P203" s="173">
        <f>O203*H203</f>
        <v>10.979920000000002</v>
      </c>
      <c r="Q203" s="173">
        <v>0</v>
      </c>
      <c r="R203" s="173">
        <f>Q203*H203</f>
        <v>0</v>
      </c>
      <c r="S203" s="173">
        <v>1.2609999999999999</v>
      </c>
      <c r="T203" s="174">
        <f>S203*H203</f>
        <v>0.98862399999999995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5" t="s">
        <v>86</v>
      </c>
      <c r="AT203" s="175" t="s">
        <v>141</v>
      </c>
      <c r="AU203" s="175" t="s">
        <v>80</v>
      </c>
      <c r="AY203" s="17" t="s">
        <v>139</v>
      </c>
      <c r="BE203" s="176">
        <f>IF(N203="základní",J203,0)</f>
        <v>5103.8400000000001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7" t="s">
        <v>76</v>
      </c>
      <c r="BK203" s="176">
        <f>ROUND(I203*H203,2)</f>
        <v>5103.8400000000001</v>
      </c>
      <c r="BL203" s="17" t="s">
        <v>86</v>
      </c>
      <c r="BM203" s="175" t="s">
        <v>277</v>
      </c>
    </row>
    <row r="204" s="13" customFormat="1">
      <c r="A204" s="13"/>
      <c r="B204" s="181"/>
      <c r="C204" s="13"/>
      <c r="D204" s="177" t="s">
        <v>148</v>
      </c>
      <c r="E204" s="182" t="s">
        <v>1</v>
      </c>
      <c r="F204" s="183" t="s">
        <v>278</v>
      </c>
      <c r="G204" s="13"/>
      <c r="H204" s="184">
        <v>784</v>
      </c>
      <c r="I204" s="13"/>
      <c r="J204" s="13"/>
      <c r="K204" s="13"/>
      <c r="L204" s="181"/>
      <c r="M204" s="185"/>
      <c r="N204" s="186"/>
      <c r="O204" s="186"/>
      <c r="P204" s="186"/>
      <c r="Q204" s="186"/>
      <c r="R204" s="186"/>
      <c r="S204" s="186"/>
      <c r="T204" s="18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2" t="s">
        <v>148</v>
      </c>
      <c r="AU204" s="182" t="s">
        <v>80</v>
      </c>
      <c r="AV204" s="13" t="s">
        <v>80</v>
      </c>
      <c r="AW204" s="13" t="s">
        <v>28</v>
      </c>
      <c r="AX204" s="13" t="s">
        <v>71</v>
      </c>
      <c r="AY204" s="182" t="s">
        <v>139</v>
      </c>
    </row>
    <row r="205" s="13" customFormat="1">
      <c r="A205" s="13"/>
      <c r="B205" s="181"/>
      <c r="C205" s="13"/>
      <c r="D205" s="177" t="s">
        <v>148</v>
      </c>
      <c r="E205" s="13"/>
      <c r="F205" s="183" t="s">
        <v>279</v>
      </c>
      <c r="G205" s="13"/>
      <c r="H205" s="184">
        <v>0.78400000000000003</v>
      </c>
      <c r="I205" s="13"/>
      <c r="J205" s="13"/>
      <c r="K205" s="13"/>
      <c r="L205" s="181"/>
      <c r="M205" s="185"/>
      <c r="N205" s="186"/>
      <c r="O205" s="186"/>
      <c r="P205" s="186"/>
      <c r="Q205" s="186"/>
      <c r="R205" s="186"/>
      <c r="S205" s="186"/>
      <c r="T205" s="18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2" t="s">
        <v>148</v>
      </c>
      <c r="AU205" s="182" t="s">
        <v>80</v>
      </c>
      <c r="AV205" s="13" t="s">
        <v>80</v>
      </c>
      <c r="AW205" s="13" t="s">
        <v>3</v>
      </c>
      <c r="AX205" s="13" t="s">
        <v>76</v>
      </c>
      <c r="AY205" s="182" t="s">
        <v>139</v>
      </c>
    </row>
    <row r="206" s="2" customFormat="1" ht="21.75" customHeight="1">
      <c r="A206" s="30"/>
      <c r="B206" s="163"/>
      <c r="C206" s="164" t="s">
        <v>280</v>
      </c>
      <c r="D206" s="164" t="s">
        <v>141</v>
      </c>
      <c r="E206" s="165" t="s">
        <v>281</v>
      </c>
      <c r="F206" s="166" t="s">
        <v>282</v>
      </c>
      <c r="G206" s="167" t="s">
        <v>160</v>
      </c>
      <c r="H206" s="168">
        <v>1</v>
      </c>
      <c r="I206" s="169">
        <v>400</v>
      </c>
      <c r="J206" s="169">
        <f>ROUND(I206*H206,2)</f>
        <v>400</v>
      </c>
      <c r="K206" s="170"/>
      <c r="L206" s="31"/>
      <c r="M206" s="171" t="s">
        <v>1</v>
      </c>
      <c r="N206" s="172" t="s">
        <v>36</v>
      </c>
      <c r="O206" s="173">
        <v>0.93899999999999995</v>
      </c>
      <c r="P206" s="173">
        <f>O206*H206</f>
        <v>0.93899999999999995</v>
      </c>
      <c r="Q206" s="173">
        <v>0</v>
      </c>
      <c r="R206" s="173">
        <f>Q206*H206</f>
        <v>0</v>
      </c>
      <c r="S206" s="173">
        <v>0.075999999999999998</v>
      </c>
      <c r="T206" s="174">
        <f>S206*H206</f>
        <v>0.075999999999999998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75" t="s">
        <v>86</v>
      </c>
      <c r="AT206" s="175" t="s">
        <v>141</v>
      </c>
      <c r="AU206" s="175" t="s">
        <v>80</v>
      </c>
      <c r="AY206" s="17" t="s">
        <v>139</v>
      </c>
      <c r="BE206" s="176">
        <f>IF(N206="základní",J206,0)</f>
        <v>400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7" t="s">
        <v>76</v>
      </c>
      <c r="BK206" s="176">
        <f>ROUND(I206*H206,2)</f>
        <v>400</v>
      </c>
      <c r="BL206" s="17" t="s">
        <v>86</v>
      </c>
      <c r="BM206" s="175" t="s">
        <v>283</v>
      </c>
    </row>
    <row r="207" s="13" customFormat="1">
      <c r="A207" s="13"/>
      <c r="B207" s="181"/>
      <c r="C207" s="13"/>
      <c r="D207" s="177" t="s">
        <v>148</v>
      </c>
      <c r="E207" s="182" t="s">
        <v>1</v>
      </c>
      <c r="F207" s="183" t="s">
        <v>284</v>
      </c>
      <c r="G207" s="13"/>
      <c r="H207" s="184">
        <v>1</v>
      </c>
      <c r="I207" s="13"/>
      <c r="J207" s="13"/>
      <c r="K207" s="13"/>
      <c r="L207" s="181"/>
      <c r="M207" s="185"/>
      <c r="N207" s="186"/>
      <c r="O207" s="186"/>
      <c r="P207" s="186"/>
      <c r="Q207" s="186"/>
      <c r="R207" s="186"/>
      <c r="S207" s="186"/>
      <c r="T207" s="18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2" t="s">
        <v>148</v>
      </c>
      <c r="AU207" s="182" t="s">
        <v>80</v>
      </c>
      <c r="AV207" s="13" t="s">
        <v>80</v>
      </c>
      <c r="AW207" s="13" t="s">
        <v>28</v>
      </c>
      <c r="AX207" s="13" t="s">
        <v>76</v>
      </c>
      <c r="AY207" s="182" t="s">
        <v>139</v>
      </c>
    </row>
    <row r="208" s="2" customFormat="1" ht="24.15" customHeight="1">
      <c r="A208" s="30"/>
      <c r="B208" s="163"/>
      <c r="C208" s="164" t="s">
        <v>285</v>
      </c>
      <c r="D208" s="164" t="s">
        <v>141</v>
      </c>
      <c r="E208" s="165" t="s">
        <v>286</v>
      </c>
      <c r="F208" s="166" t="s">
        <v>287</v>
      </c>
      <c r="G208" s="167" t="s">
        <v>165</v>
      </c>
      <c r="H208" s="168">
        <v>20</v>
      </c>
      <c r="I208" s="169">
        <v>934</v>
      </c>
      <c r="J208" s="169">
        <f>ROUND(I208*H208,2)</f>
        <v>18680</v>
      </c>
      <c r="K208" s="170"/>
      <c r="L208" s="31"/>
      <c r="M208" s="171" t="s">
        <v>1</v>
      </c>
      <c r="N208" s="172" t="s">
        <v>36</v>
      </c>
      <c r="O208" s="173">
        <v>2.194</v>
      </c>
      <c r="P208" s="173">
        <f>O208*H208</f>
        <v>43.879999999999995</v>
      </c>
      <c r="Q208" s="173">
        <v>0</v>
      </c>
      <c r="R208" s="173">
        <f>Q208*H208</f>
        <v>0</v>
      </c>
      <c r="S208" s="173">
        <v>0.124</v>
      </c>
      <c r="T208" s="174">
        <f>S208*H208</f>
        <v>2.48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75" t="s">
        <v>86</v>
      </c>
      <c r="AT208" s="175" t="s">
        <v>141</v>
      </c>
      <c r="AU208" s="175" t="s">
        <v>80</v>
      </c>
      <c r="AY208" s="17" t="s">
        <v>139</v>
      </c>
      <c r="BE208" s="176">
        <f>IF(N208="základní",J208,0)</f>
        <v>18680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17" t="s">
        <v>76</v>
      </c>
      <c r="BK208" s="176">
        <f>ROUND(I208*H208,2)</f>
        <v>18680</v>
      </c>
      <c r="BL208" s="17" t="s">
        <v>86</v>
      </c>
      <c r="BM208" s="175" t="s">
        <v>288</v>
      </c>
    </row>
    <row r="209" s="13" customFormat="1">
      <c r="A209" s="13"/>
      <c r="B209" s="181"/>
      <c r="C209" s="13"/>
      <c r="D209" s="177" t="s">
        <v>148</v>
      </c>
      <c r="E209" s="182" t="s">
        <v>1</v>
      </c>
      <c r="F209" s="183" t="s">
        <v>167</v>
      </c>
      <c r="G209" s="13"/>
      <c r="H209" s="184">
        <v>20</v>
      </c>
      <c r="I209" s="13"/>
      <c r="J209" s="13"/>
      <c r="K209" s="13"/>
      <c r="L209" s="181"/>
      <c r="M209" s="185"/>
      <c r="N209" s="186"/>
      <c r="O209" s="186"/>
      <c r="P209" s="186"/>
      <c r="Q209" s="186"/>
      <c r="R209" s="186"/>
      <c r="S209" s="186"/>
      <c r="T209" s="18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2" t="s">
        <v>148</v>
      </c>
      <c r="AU209" s="182" t="s">
        <v>80</v>
      </c>
      <c r="AV209" s="13" t="s">
        <v>80</v>
      </c>
      <c r="AW209" s="13" t="s">
        <v>28</v>
      </c>
      <c r="AX209" s="13" t="s">
        <v>71</v>
      </c>
      <c r="AY209" s="182" t="s">
        <v>139</v>
      </c>
    </row>
    <row r="210" s="2" customFormat="1" ht="24.15" customHeight="1">
      <c r="A210" s="30"/>
      <c r="B210" s="163"/>
      <c r="C210" s="164" t="s">
        <v>289</v>
      </c>
      <c r="D210" s="164" t="s">
        <v>141</v>
      </c>
      <c r="E210" s="165" t="s">
        <v>290</v>
      </c>
      <c r="F210" s="166" t="s">
        <v>291</v>
      </c>
      <c r="G210" s="167" t="s">
        <v>165</v>
      </c>
      <c r="H210" s="168">
        <v>112</v>
      </c>
      <c r="I210" s="169">
        <v>1200</v>
      </c>
      <c r="J210" s="169">
        <f>ROUND(I210*H210,2)</f>
        <v>134400</v>
      </c>
      <c r="K210" s="170"/>
      <c r="L210" s="31"/>
      <c r="M210" s="171" t="s">
        <v>1</v>
      </c>
      <c r="N210" s="172" t="s">
        <v>36</v>
      </c>
      <c r="O210" s="173">
        <v>2.8180000000000001</v>
      </c>
      <c r="P210" s="173">
        <f>O210*H210</f>
        <v>315.61599999999999</v>
      </c>
      <c r="Q210" s="173">
        <v>0</v>
      </c>
      <c r="R210" s="173">
        <f>Q210*H210</f>
        <v>0</v>
      </c>
      <c r="S210" s="173">
        <v>0.184</v>
      </c>
      <c r="T210" s="174">
        <f>S210*H210</f>
        <v>20.608000000000001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75" t="s">
        <v>86</v>
      </c>
      <c r="AT210" s="175" t="s">
        <v>141</v>
      </c>
      <c r="AU210" s="175" t="s">
        <v>80</v>
      </c>
      <c r="AY210" s="17" t="s">
        <v>139</v>
      </c>
      <c r="BE210" s="176">
        <f>IF(N210="základní",J210,0)</f>
        <v>134400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76</v>
      </c>
      <c r="BK210" s="176">
        <f>ROUND(I210*H210,2)</f>
        <v>134400</v>
      </c>
      <c r="BL210" s="17" t="s">
        <v>86</v>
      </c>
      <c r="BM210" s="175" t="s">
        <v>292</v>
      </c>
    </row>
    <row r="211" s="13" customFormat="1">
      <c r="A211" s="13"/>
      <c r="B211" s="181"/>
      <c r="C211" s="13"/>
      <c r="D211" s="177" t="s">
        <v>148</v>
      </c>
      <c r="E211" s="182" t="s">
        <v>1</v>
      </c>
      <c r="F211" s="183" t="s">
        <v>171</v>
      </c>
      <c r="G211" s="13"/>
      <c r="H211" s="184">
        <v>112</v>
      </c>
      <c r="I211" s="13"/>
      <c r="J211" s="13"/>
      <c r="K211" s="13"/>
      <c r="L211" s="181"/>
      <c r="M211" s="185"/>
      <c r="N211" s="186"/>
      <c r="O211" s="186"/>
      <c r="P211" s="186"/>
      <c r="Q211" s="186"/>
      <c r="R211" s="186"/>
      <c r="S211" s="186"/>
      <c r="T211" s="18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2" t="s">
        <v>148</v>
      </c>
      <c r="AU211" s="182" t="s">
        <v>80</v>
      </c>
      <c r="AV211" s="13" t="s">
        <v>80</v>
      </c>
      <c r="AW211" s="13" t="s">
        <v>28</v>
      </c>
      <c r="AX211" s="13" t="s">
        <v>71</v>
      </c>
      <c r="AY211" s="182" t="s">
        <v>139</v>
      </c>
    </row>
    <row r="212" s="2" customFormat="1" ht="37.8" customHeight="1">
      <c r="A212" s="30"/>
      <c r="B212" s="163"/>
      <c r="C212" s="164" t="s">
        <v>293</v>
      </c>
      <c r="D212" s="164" t="s">
        <v>141</v>
      </c>
      <c r="E212" s="165" t="s">
        <v>294</v>
      </c>
      <c r="F212" s="166" t="s">
        <v>295</v>
      </c>
      <c r="G212" s="167" t="s">
        <v>160</v>
      </c>
      <c r="H212" s="168">
        <v>98.150000000000006</v>
      </c>
      <c r="I212" s="169">
        <v>111</v>
      </c>
      <c r="J212" s="169">
        <f>ROUND(I212*H212,2)</f>
        <v>10894.65</v>
      </c>
      <c r="K212" s="170"/>
      <c r="L212" s="31"/>
      <c r="M212" s="171" t="s">
        <v>1</v>
      </c>
      <c r="N212" s="172" t="s">
        <v>36</v>
      </c>
      <c r="O212" s="173">
        <v>0.26000000000000001</v>
      </c>
      <c r="P212" s="173">
        <f>O212*H212</f>
        <v>25.519000000000002</v>
      </c>
      <c r="Q212" s="173">
        <v>0</v>
      </c>
      <c r="R212" s="173">
        <f>Q212*H212</f>
        <v>0</v>
      </c>
      <c r="S212" s="173">
        <v>0.045999999999999999</v>
      </c>
      <c r="T212" s="174">
        <f>S212*H212</f>
        <v>4.5148999999999999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75" t="s">
        <v>86</v>
      </c>
      <c r="AT212" s="175" t="s">
        <v>141</v>
      </c>
      <c r="AU212" s="175" t="s">
        <v>80</v>
      </c>
      <c r="AY212" s="17" t="s">
        <v>139</v>
      </c>
      <c r="BE212" s="176">
        <f>IF(N212="základní",J212,0)</f>
        <v>10894.65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76</v>
      </c>
      <c r="BK212" s="176">
        <f>ROUND(I212*H212,2)</f>
        <v>10894.65</v>
      </c>
      <c r="BL212" s="17" t="s">
        <v>86</v>
      </c>
      <c r="BM212" s="175" t="s">
        <v>296</v>
      </c>
    </row>
    <row r="213" s="14" customFormat="1">
      <c r="A213" s="14"/>
      <c r="B213" s="188"/>
      <c r="C213" s="14"/>
      <c r="D213" s="177" t="s">
        <v>148</v>
      </c>
      <c r="E213" s="189" t="s">
        <v>1</v>
      </c>
      <c r="F213" s="190" t="s">
        <v>190</v>
      </c>
      <c r="G213" s="14"/>
      <c r="H213" s="189" t="s">
        <v>1</v>
      </c>
      <c r="I213" s="14"/>
      <c r="J213" s="14"/>
      <c r="K213" s="14"/>
      <c r="L213" s="188"/>
      <c r="M213" s="191"/>
      <c r="N213" s="192"/>
      <c r="O213" s="192"/>
      <c r="P213" s="192"/>
      <c r="Q213" s="192"/>
      <c r="R213" s="192"/>
      <c r="S213" s="192"/>
      <c r="T213" s="19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89" t="s">
        <v>148</v>
      </c>
      <c r="AU213" s="189" t="s">
        <v>80</v>
      </c>
      <c r="AV213" s="14" t="s">
        <v>76</v>
      </c>
      <c r="AW213" s="14" t="s">
        <v>28</v>
      </c>
      <c r="AX213" s="14" t="s">
        <v>71</v>
      </c>
      <c r="AY213" s="189" t="s">
        <v>139</v>
      </c>
    </row>
    <row r="214" s="13" customFormat="1">
      <c r="A214" s="13"/>
      <c r="B214" s="181"/>
      <c r="C214" s="13"/>
      <c r="D214" s="177" t="s">
        <v>148</v>
      </c>
      <c r="E214" s="182" t="s">
        <v>1</v>
      </c>
      <c r="F214" s="183" t="s">
        <v>191</v>
      </c>
      <c r="G214" s="13"/>
      <c r="H214" s="184">
        <v>30</v>
      </c>
      <c r="I214" s="13"/>
      <c r="J214" s="13"/>
      <c r="K214" s="13"/>
      <c r="L214" s="181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2" t="s">
        <v>148</v>
      </c>
      <c r="AU214" s="182" t="s">
        <v>80</v>
      </c>
      <c r="AV214" s="13" t="s">
        <v>80</v>
      </c>
      <c r="AW214" s="13" t="s">
        <v>28</v>
      </c>
      <c r="AX214" s="13" t="s">
        <v>71</v>
      </c>
      <c r="AY214" s="182" t="s">
        <v>139</v>
      </c>
    </row>
    <row r="215" s="13" customFormat="1">
      <c r="A215" s="13"/>
      <c r="B215" s="181"/>
      <c r="C215" s="13"/>
      <c r="D215" s="177" t="s">
        <v>148</v>
      </c>
      <c r="E215" s="182" t="s">
        <v>1</v>
      </c>
      <c r="F215" s="183" t="s">
        <v>192</v>
      </c>
      <c r="G215" s="13"/>
      <c r="H215" s="184">
        <v>25.850000000000001</v>
      </c>
      <c r="I215" s="13"/>
      <c r="J215" s="13"/>
      <c r="K215" s="13"/>
      <c r="L215" s="181"/>
      <c r="M215" s="185"/>
      <c r="N215" s="186"/>
      <c r="O215" s="186"/>
      <c r="P215" s="186"/>
      <c r="Q215" s="186"/>
      <c r="R215" s="186"/>
      <c r="S215" s="186"/>
      <c r="T215" s="18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2" t="s">
        <v>148</v>
      </c>
      <c r="AU215" s="182" t="s">
        <v>80</v>
      </c>
      <c r="AV215" s="13" t="s">
        <v>80</v>
      </c>
      <c r="AW215" s="13" t="s">
        <v>28</v>
      </c>
      <c r="AX215" s="13" t="s">
        <v>71</v>
      </c>
      <c r="AY215" s="182" t="s">
        <v>139</v>
      </c>
    </row>
    <row r="216" s="13" customFormat="1">
      <c r="A216" s="13"/>
      <c r="B216" s="181"/>
      <c r="C216" s="13"/>
      <c r="D216" s="177" t="s">
        <v>148</v>
      </c>
      <c r="E216" s="182" t="s">
        <v>1</v>
      </c>
      <c r="F216" s="183" t="s">
        <v>193</v>
      </c>
      <c r="G216" s="13"/>
      <c r="H216" s="184">
        <v>23.100000000000001</v>
      </c>
      <c r="I216" s="13"/>
      <c r="J216" s="13"/>
      <c r="K216" s="13"/>
      <c r="L216" s="181"/>
      <c r="M216" s="185"/>
      <c r="N216" s="186"/>
      <c r="O216" s="186"/>
      <c r="P216" s="186"/>
      <c r="Q216" s="186"/>
      <c r="R216" s="186"/>
      <c r="S216" s="186"/>
      <c r="T216" s="18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2" t="s">
        <v>148</v>
      </c>
      <c r="AU216" s="182" t="s">
        <v>80</v>
      </c>
      <c r="AV216" s="13" t="s">
        <v>80</v>
      </c>
      <c r="AW216" s="13" t="s">
        <v>28</v>
      </c>
      <c r="AX216" s="13" t="s">
        <v>71</v>
      </c>
      <c r="AY216" s="182" t="s">
        <v>139</v>
      </c>
    </row>
    <row r="217" s="13" customFormat="1">
      <c r="A217" s="13"/>
      <c r="B217" s="181"/>
      <c r="C217" s="13"/>
      <c r="D217" s="177" t="s">
        <v>148</v>
      </c>
      <c r="E217" s="182" t="s">
        <v>1</v>
      </c>
      <c r="F217" s="183" t="s">
        <v>194</v>
      </c>
      <c r="G217" s="13"/>
      <c r="H217" s="184">
        <v>19.199999999999999</v>
      </c>
      <c r="I217" s="13"/>
      <c r="J217" s="13"/>
      <c r="K217" s="13"/>
      <c r="L217" s="181"/>
      <c r="M217" s="185"/>
      <c r="N217" s="186"/>
      <c r="O217" s="186"/>
      <c r="P217" s="186"/>
      <c r="Q217" s="186"/>
      <c r="R217" s="186"/>
      <c r="S217" s="186"/>
      <c r="T217" s="18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2" t="s">
        <v>148</v>
      </c>
      <c r="AU217" s="182" t="s">
        <v>80</v>
      </c>
      <c r="AV217" s="13" t="s">
        <v>80</v>
      </c>
      <c r="AW217" s="13" t="s">
        <v>28</v>
      </c>
      <c r="AX217" s="13" t="s">
        <v>71</v>
      </c>
      <c r="AY217" s="182" t="s">
        <v>139</v>
      </c>
    </row>
    <row r="218" s="12" customFormat="1" ht="22.8" customHeight="1">
      <c r="A218" s="12"/>
      <c r="B218" s="151"/>
      <c r="C218" s="12"/>
      <c r="D218" s="152" t="s">
        <v>70</v>
      </c>
      <c r="E218" s="161" t="s">
        <v>297</v>
      </c>
      <c r="F218" s="161" t="s">
        <v>298</v>
      </c>
      <c r="G218" s="12"/>
      <c r="H218" s="12"/>
      <c r="I218" s="12"/>
      <c r="J218" s="162">
        <f>BK218</f>
        <v>175643.94</v>
      </c>
      <c r="K218" s="12"/>
      <c r="L218" s="151"/>
      <c r="M218" s="155"/>
      <c r="N218" s="156"/>
      <c r="O218" s="156"/>
      <c r="P218" s="157">
        <f>SUM(P219:P225)</f>
        <v>259.99379700000003</v>
      </c>
      <c r="Q218" s="156"/>
      <c r="R218" s="157">
        <f>SUM(R219:R225)</f>
        <v>0</v>
      </c>
      <c r="S218" s="156"/>
      <c r="T218" s="158">
        <f>SUM(T219:T225)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2" t="s">
        <v>76</v>
      </c>
      <c r="AT218" s="159" t="s">
        <v>70</v>
      </c>
      <c r="AU218" s="159" t="s">
        <v>76</v>
      </c>
      <c r="AY218" s="152" t="s">
        <v>139</v>
      </c>
      <c r="BK218" s="160">
        <f>SUM(BK219:BK225)</f>
        <v>175643.94</v>
      </c>
    </row>
    <row r="219" s="2" customFormat="1" ht="33" customHeight="1">
      <c r="A219" s="30"/>
      <c r="B219" s="163"/>
      <c r="C219" s="164" t="s">
        <v>299</v>
      </c>
      <c r="D219" s="164" t="s">
        <v>141</v>
      </c>
      <c r="E219" s="165" t="s">
        <v>300</v>
      </c>
      <c r="F219" s="166" t="s">
        <v>301</v>
      </c>
      <c r="G219" s="167" t="s">
        <v>144</v>
      </c>
      <c r="H219" s="168">
        <v>72.807000000000002</v>
      </c>
      <c r="I219" s="169">
        <v>1540</v>
      </c>
      <c r="J219" s="169">
        <f>ROUND(I219*H219,2)</f>
        <v>112122.78</v>
      </c>
      <c r="K219" s="170"/>
      <c r="L219" s="31"/>
      <c r="M219" s="171" t="s">
        <v>1</v>
      </c>
      <c r="N219" s="172" t="s">
        <v>36</v>
      </c>
      <c r="O219" s="173">
        <v>3.3100000000000001</v>
      </c>
      <c r="P219" s="173">
        <f>O219*H219</f>
        <v>240.99117000000001</v>
      </c>
      <c r="Q219" s="173">
        <v>0</v>
      </c>
      <c r="R219" s="173">
        <f>Q219*H219</f>
        <v>0</v>
      </c>
      <c r="S219" s="173">
        <v>0</v>
      </c>
      <c r="T219" s="174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5" t="s">
        <v>86</v>
      </c>
      <c r="AT219" s="175" t="s">
        <v>141</v>
      </c>
      <c r="AU219" s="175" t="s">
        <v>80</v>
      </c>
      <c r="AY219" s="17" t="s">
        <v>139</v>
      </c>
      <c r="BE219" s="176">
        <f>IF(N219="základní",J219,0)</f>
        <v>112122.78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76</v>
      </c>
      <c r="BK219" s="176">
        <f>ROUND(I219*H219,2)</f>
        <v>112122.78</v>
      </c>
      <c r="BL219" s="17" t="s">
        <v>86</v>
      </c>
      <c r="BM219" s="175" t="s">
        <v>302</v>
      </c>
    </row>
    <row r="220" s="2" customFormat="1" ht="33" customHeight="1">
      <c r="A220" s="30"/>
      <c r="B220" s="163"/>
      <c r="C220" s="164" t="s">
        <v>303</v>
      </c>
      <c r="D220" s="164" t="s">
        <v>141</v>
      </c>
      <c r="E220" s="165" t="s">
        <v>304</v>
      </c>
      <c r="F220" s="166" t="s">
        <v>305</v>
      </c>
      <c r="G220" s="167" t="s">
        <v>144</v>
      </c>
      <c r="H220" s="168">
        <v>72.807000000000002</v>
      </c>
      <c r="I220" s="169">
        <v>413</v>
      </c>
      <c r="J220" s="169">
        <f>ROUND(I220*H220,2)</f>
        <v>30069.290000000001</v>
      </c>
      <c r="K220" s="170"/>
      <c r="L220" s="31"/>
      <c r="M220" s="171" t="s">
        <v>1</v>
      </c>
      <c r="N220" s="172" t="s">
        <v>36</v>
      </c>
      <c r="O220" s="173">
        <v>0.255</v>
      </c>
      <c r="P220" s="173">
        <f>O220*H220</f>
        <v>18.565785000000002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75" t="s">
        <v>86</v>
      </c>
      <c r="AT220" s="175" t="s">
        <v>141</v>
      </c>
      <c r="AU220" s="175" t="s">
        <v>80</v>
      </c>
      <c r="AY220" s="17" t="s">
        <v>139</v>
      </c>
      <c r="BE220" s="176">
        <f>IF(N220="základní",J220,0)</f>
        <v>30069.290000000001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7" t="s">
        <v>76</v>
      </c>
      <c r="BK220" s="176">
        <f>ROUND(I220*H220,2)</f>
        <v>30069.290000000001</v>
      </c>
      <c r="BL220" s="17" t="s">
        <v>86</v>
      </c>
      <c r="BM220" s="175" t="s">
        <v>306</v>
      </c>
    </row>
    <row r="221" s="2" customFormat="1" ht="24.15" customHeight="1">
      <c r="A221" s="30"/>
      <c r="B221" s="163"/>
      <c r="C221" s="164" t="s">
        <v>307</v>
      </c>
      <c r="D221" s="164" t="s">
        <v>141</v>
      </c>
      <c r="E221" s="165" t="s">
        <v>308</v>
      </c>
      <c r="F221" s="166" t="s">
        <v>309</v>
      </c>
      <c r="G221" s="167" t="s">
        <v>144</v>
      </c>
      <c r="H221" s="168">
        <v>72.807000000000002</v>
      </c>
      <c r="I221" s="169">
        <v>12.5</v>
      </c>
      <c r="J221" s="169">
        <f>ROUND(I221*H221,2)</f>
        <v>910.09000000000003</v>
      </c>
      <c r="K221" s="170"/>
      <c r="L221" s="31"/>
      <c r="M221" s="171" t="s">
        <v>1</v>
      </c>
      <c r="N221" s="172" t="s">
        <v>36</v>
      </c>
      <c r="O221" s="173">
        <v>0.0060000000000000001</v>
      </c>
      <c r="P221" s="173">
        <f>O221*H221</f>
        <v>0.43684200000000001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75" t="s">
        <v>86</v>
      </c>
      <c r="AT221" s="175" t="s">
        <v>141</v>
      </c>
      <c r="AU221" s="175" t="s">
        <v>80</v>
      </c>
      <c r="AY221" s="17" t="s">
        <v>139</v>
      </c>
      <c r="BE221" s="176">
        <f>IF(N221="základní",J221,0)</f>
        <v>910.09000000000003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7" t="s">
        <v>76</v>
      </c>
      <c r="BK221" s="176">
        <f>ROUND(I221*H221,2)</f>
        <v>910.09000000000003</v>
      </c>
      <c r="BL221" s="17" t="s">
        <v>86</v>
      </c>
      <c r="BM221" s="175" t="s">
        <v>310</v>
      </c>
    </row>
    <row r="222" s="2" customFormat="1" ht="33" customHeight="1">
      <c r="A222" s="30"/>
      <c r="B222" s="163"/>
      <c r="C222" s="164" t="s">
        <v>311</v>
      </c>
      <c r="D222" s="164" t="s">
        <v>141</v>
      </c>
      <c r="E222" s="165" t="s">
        <v>312</v>
      </c>
      <c r="F222" s="166" t="s">
        <v>313</v>
      </c>
      <c r="G222" s="167" t="s">
        <v>144</v>
      </c>
      <c r="H222" s="168">
        <v>1.8939999999999999</v>
      </c>
      <c r="I222" s="169">
        <v>3890</v>
      </c>
      <c r="J222" s="169">
        <f>ROUND(I222*H222,2)</f>
        <v>7367.6599999999999</v>
      </c>
      <c r="K222" s="170"/>
      <c r="L222" s="31"/>
      <c r="M222" s="171" t="s">
        <v>1</v>
      </c>
      <c r="N222" s="172" t="s">
        <v>36</v>
      </c>
      <c r="O222" s="173">
        <v>0</v>
      </c>
      <c r="P222" s="173">
        <f>O222*H222</f>
        <v>0</v>
      </c>
      <c r="Q222" s="173">
        <v>0</v>
      </c>
      <c r="R222" s="173">
        <f>Q222*H222</f>
        <v>0</v>
      </c>
      <c r="S222" s="173">
        <v>0</v>
      </c>
      <c r="T222" s="174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75" t="s">
        <v>86</v>
      </c>
      <c r="AT222" s="175" t="s">
        <v>141</v>
      </c>
      <c r="AU222" s="175" t="s">
        <v>80</v>
      </c>
      <c r="AY222" s="17" t="s">
        <v>139</v>
      </c>
      <c r="BE222" s="176">
        <f>IF(N222="základní",J222,0)</f>
        <v>7367.6599999999999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7" t="s">
        <v>76</v>
      </c>
      <c r="BK222" s="176">
        <f>ROUND(I222*H222,2)</f>
        <v>7367.6599999999999</v>
      </c>
      <c r="BL222" s="17" t="s">
        <v>86</v>
      </c>
      <c r="BM222" s="175" t="s">
        <v>314</v>
      </c>
    </row>
    <row r="223" s="13" customFormat="1">
      <c r="A223" s="13"/>
      <c r="B223" s="181"/>
      <c r="C223" s="13"/>
      <c r="D223" s="177" t="s">
        <v>148</v>
      </c>
      <c r="E223" s="182" t="s">
        <v>1</v>
      </c>
      <c r="F223" s="183" t="s">
        <v>315</v>
      </c>
      <c r="G223" s="13"/>
      <c r="H223" s="184">
        <v>1.8939999999999999</v>
      </c>
      <c r="I223" s="13"/>
      <c r="J223" s="13"/>
      <c r="K223" s="13"/>
      <c r="L223" s="181"/>
      <c r="M223" s="185"/>
      <c r="N223" s="186"/>
      <c r="O223" s="186"/>
      <c r="P223" s="186"/>
      <c r="Q223" s="186"/>
      <c r="R223" s="186"/>
      <c r="S223" s="186"/>
      <c r="T223" s="18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2" t="s">
        <v>148</v>
      </c>
      <c r="AU223" s="182" t="s">
        <v>80</v>
      </c>
      <c r="AV223" s="13" t="s">
        <v>80</v>
      </c>
      <c r="AW223" s="13" t="s">
        <v>28</v>
      </c>
      <c r="AX223" s="13" t="s">
        <v>71</v>
      </c>
      <c r="AY223" s="182" t="s">
        <v>139</v>
      </c>
    </row>
    <row r="224" s="2" customFormat="1" ht="44.25" customHeight="1">
      <c r="A224" s="30"/>
      <c r="B224" s="163"/>
      <c r="C224" s="164" t="s">
        <v>316</v>
      </c>
      <c r="D224" s="164" t="s">
        <v>141</v>
      </c>
      <c r="E224" s="165" t="s">
        <v>317</v>
      </c>
      <c r="F224" s="166" t="s">
        <v>318</v>
      </c>
      <c r="G224" s="167" t="s">
        <v>144</v>
      </c>
      <c r="H224" s="168">
        <v>70.912999999999997</v>
      </c>
      <c r="I224" s="169">
        <v>355</v>
      </c>
      <c r="J224" s="169">
        <f>ROUND(I224*H224,2)</f>
        <v>25174.119999999999</v>
      </c>
      <c r="K224" s="170"/>
      <c r="L224" s="31"/>
      <c r="M224" s="171" t="s">
        <v>1</v>
      </c>
      <c r="N224" s="172" t="s">
        <v>36</v>
      </c>
      <c r="O224" s="173">
        <v>0</v>
      </c>
      <c r="P224" s="173">
        <f>O224*H224</f>
        <v>0</v>
      </c>
      <c r="Q224" s="173">
        <v>0</v>
      </c>
      <c r="R224" s="173">
        <f>Q224*H224</f>
        <v>0</v>
      </c>
      <c r="S224" s="173">
        <v>0</v>
      </c>
      <c r="T224" s="174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75" t="s">
        <v>86</v>
      </c>
      <c r="AT224" s="175" t="s">
        <v>141</v>
      </c>
      <c r="AU224" s="175" t="s">
        <v>80</v>
      </c>
      <c r="AY224" s="17" t="s">
        <v>139</v>
      </c>
      <c r="BE224" s="176">
        <f>IF(N224="základní",J224,0)</f>
        <v>25174.119999999999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7" t="s">
        <v>76</v>
      </c>
      <c r="BK224" s="176">
        <f>ROUND(I224*H224,2)</f>
        <v>25174.119999999999</v>
      </c>
      <c r="BL224" s="17" t="s">
        <v>86</v>
      </c>
      <c r="BM224" s="175" t="s">
        <v>319</v>
      </c>
    </row>
    <row r="225" s="13" customFormat="1">
      <c r="A225" s="13"/>
      <c r="B225" s="181"/>
      <c r="C225" s="13"/>
      <c r="D225" s="177" t="s">
        <v>148</v>
      </c>
      <c r="E225" s="182" t="s">
        <v>1</v>
      </c>
      <c r="F225" s="183" t="s">
        <v>320</v>
      </c>
      <c r="G225" s="13"/>
      <c r="H225" s="184">
        <v>70.912999999999997</v>
      </c>
      <c r="I225" s="13"/>
      <c r="J225" s="13"/>
      <c r="K225" s="13"/>
      <c r="L225" s="181"/>
      <c r="M225" s="185"/>
      <c r="N225" s="186"/>
      <c r="O225" s="186"/>
      <c r="P225" s="186"/>
      <c r="Q225" s="186"/>
      <c r="R225" s="186"/>
      <c r="S225" s="186"/>
      <c r="T225" s="18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2" t="s">
        <v>148</v>
      </c>
      <c r="AU225" s="182" t="s">
        <v>80</v>
      </c>
      <c r="AV225" s="13" t="s">
        <v>80</v>
      </c>
      <c r="AW225" s="13" t="s">
        <v>28</v>
      </c>
      <c r="AX225" s="13" t="s">
        <v>71</v>
      </c>
      <c r="AY225" s="182" t="s">
        <v>139</v>
      </c>
    </row>
    <row r="226" s="12" customFormat="1" ht="22.8" customHeight="1">
      <c r="A226" s="12"/>
      <c r="B226" s="151"/>
      <c r="C226" s="12"/>
      <c r="D226" s="152" t="s">
        <v>70</v>
      </c>
      <c r="E226" s="161" t="s">
        <v>321</v>
      </c>
      <c r="F226" s="161" t="s">
        <v>322</v>
      </c>
      <c r="G226" s="12"/>
      <c r="H226" s="12"/>
      <c r="I226" s="12"/>
      <c r="J226" s="162">
        <f>BK226</f>
        <v>224142</v>
      </c>
      <c r="K226" s="12"/>
      <c r="L226" s="151"/>
      <c r="M226" s="155"/>
      <c r="N226" s="156"/>
      <c r="O226" s="156"/>
      <c r="P226" s="157">
        <f>P227</f>
        <v>518.51515999999992</v>
      </c>
      <c r="Q226" s="156"/>
      <c r="R226" s="157">
        <f>R227</f>
        <v>0</v>
      </c>
      <c r="S226" s="156"/>
      <c r="T226" s="158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2" t="s">
        <v>76</v>
      </c>
      <c r="AT226" s="159" t="s">
        <v>70</v>
      </c>
      <c r="AU226" s="159" t="s">
        <v>76</v>
      </c>
      <c r="AY226" s="152" t="s">
        <v>139</v>
      </c>
      <c r="BK226" s="160">
        <f>BK227</f>
        <v>224142</v>
      </c>
    </row>
    <row r="227" s="2" customFormat="1" ht="24.15" customHeight="1">
      <c r="A227" s="30"/>
      <c r="B227" s="163"/>
      <c r="C227" s="164" t="s">
        <v>323</v>
      </c>
      <c r="D227" s="164" t="s">
        <v>141</v>
      </c>
      <c r="E227" s="165" t="s">
        <v>324</v>
      </c>
      <c r="F227" s="166" t="s">
        <v>325</v>
      </c>
      <c r="G227" s="167" t="s">
        <v>144</v>
      </c>
      <c r="H227" s="168">
        <v>186.785</v>
      </c>
      <c r="I227" s="169">
        <v>1200</v>
      </c>
      <c r="J227" s="169">
        <f>ROUND(I227*H227,2)</f>
        <v>224142</v>
      </c>
      <c r="K227" s="170"/>
      <c r="L227" s="31"/>
      <c r="M227" s="171" t="s">
        <v>1</v>
      </c>
      <c r="N227" s="172" t="s">
        <v>36</v>
      </c>
      <c r="O227" s="173">
        <v>2.7759999999999998</v>
      </c>
      <c r="P227" s="173">
        <f>O227*H227</f>
        <v>518.51515999999992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75" t="s">
        <v>86</v>
      </c>
      <c r="AT227" s="175" t="s">
        <v>141</v>
      </c>
      <c r="AU227" s="175" t="s">
        <v>80</v>
      </c>
      <c r="AY227" s="17" t="s">
        <v>139</v>
      </c>
      <c r="BE227" s="176">
        <f>IF(N227="základní",J227,0)</f>
        <v>224142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7" t="s">
        <v>76</v>
      </c>
      <c r="BK227" s="176">
        <f>ROUND(I227*H227,2)</f>
        <v>224142</v>
      </c>
      <c r="BL227" s="17" t="s">
        <v>86</v>
      </c>
      <c r="BM227" s="175" t="s">
        <v>326</v>
      </c>
    </row>
    <row r="228" s="12" customFormat="1" ht="25.92" customHeight="1">
      <c r="A228" s="12"/>
      <c r="B228" s="151"/>
      <c r="C228" s="12"/>
      <c r="D228" s="152" t="s">
        <v>70</v>
      </c>
      <c r="E228" s="153" t="s">
        <v>327</v>
      </c>
      <c r="F228" s="153" t="s">
        <v>328</v>
      </c>
      <c r="G228" s="12"/>
      <c r="H228" s="12"/>
      <c r="I228" s="12"/>
      <c r="J228" s="154">
        <f>BK228</f>
        <v>9263966.4499999993</v>
      </c>
      <c r="K228" s="12"/>
      <c r="L228" s="151"/>
      <c r="M228" s="155"/>
      <c r="N228" s="156"/>
      <c r="O228" s="156"/>
      <c r="P228" s="157">
        <f>P229+P258+P298+P347+P379+P445+P506+P515+P537+P553+P578+P590+P594</f>
        <v>7300.8651660000014</v>
      </c>
      <c r="Q228" s="156"/>
      <c r="R228" s="157">
        <f>R229+R258+R298+R347+R379+R445+R506+R515+R537+R553+R578+R590+R594</f>
        <v>105.10608281</v>
      </c>
      <c r="S228" s="156"/>
      <c r="T228" s="158">
        <f>T229+T258+T298+T347+T379+T445+T506+T515+T537+T553+T578+T590+T594</f>
        <v>43.611577999999994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2" t="s">
        <v>80</v>
      </c>
      <c r="AT228" s="159" t="s">
        <v>70</v>
      </c>
      <c r="AU228" s="159" t="s">
        <v>71</v>
      </c>
      <c r="AY228" s="152" t="s">
        <v>139</v>
      </c>
      <c r="BK228" s="160">
        <f>BK229+BK258+BK298+BK347+BK379+BK445+BK506+BK515+BK537+BK553+BK578+BK590+BK594</f>
        <v>9263966.4499999993</v>
      </c>
    </row>
    <row r="229" s="12" customFormat="1" ht="22.8" customHeight="1">
      <c r="A229" s="12"/>
      <c r="B229" s="151"/>
      <c r="C229" s="12"/>
      <c r="D229" s="152" t="s">
        <v>70</v>
      </c>
      <c r="E229" s="161" t="s">
        <v>329</v>
      </c>
      <c r="F229" s="161" t="s">
        <v>330</v>
      </c>
      <c r="G229" s="12"/>
      <c r="H229" s="12"/>
      <c r="I229" s="12"/>
      <c r="J229" s="162">
        <f>BK229</f>
        <v>1176805.7000000002</v>
      </c>
      <c r="K229" s="12"/>
      <c r="L229" s="151"/>
      <c r="M229" s="155"/>
      <c r="N229" s="156"/>
      <c r="O229" s="156"/>
      <c r="P229" s="157">
        <f>SUM(P230:P257)</f>
        <v>578.34531699999991</v>
      </c>
      <c r="Q229" s="156"/>
      <c r="R229" s="157">
        <f>SUM(R230:R257)</f>
        <v>16.760590000000001</v>
      </c>
      <c r="S229" s="156"/>
      <c r="T229" s="158">
        <f>SUM(T230:T257)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52" t="s">
        <v>80</v>
      </c>
      <c r="AT229" s="159" t="s">
        <v>70</v>
      </c>
      <c r="AU229" s="159" t="s">
        <v>76</v>
      </c>
      <c r="AY229" s="152" t="s">
        <v>139</v>
      </c>
      <c r="BK229" s="160">
        <f>SUM(BK230:BK257)</f>
        <v>1176805.7000000002</v>
      </c>
    </row>
    <row r="230" s="2" customFormat="1" ht="24.15" customHeight="1">
      <c r="A230" s="30"/>
      <c r="B230" s="163"/>
      <c r="C230" s="164" t="s">
        <v>331</v>
      </c>
      <c r="D230" s="164" t="s">
        <v>141</v>
      </c>
      <c r="E230" s="165" t="s">
        <v>332</v>
      </c>
      <c r="F230" s="166" t="s">
        <v>333</v>
      </c>
      <c r="G230" s="167" t="s">
        <v>160</v>
      </c>
      <c r="H230" s="168">
        <v>2569.308</v>
      </c>
      <c r="I230" s="169">
        <v>102</v>
      </c>
      <c r="J230" s="169">
        <f>ROUND(I230*H230,2)</f>
        <v>262069.42000000001</v>
      </c>
      <c r="K230" s="170"/>
      <c r="L230" s="31"/>
      <c r="M230" s="171" t="s">
        <v>1</v>
      </c>
      <c r="N230" s="172" t="s">
        <v>36</v>
      </c>
      <c r="O230" s="173">
        <v>0.17199999999999999</v>
      </c>
      <c r="P230" s="173">
        <f>O230*H230</f>
        <v>441.92097599999994</v>
      </c>
      <c r="Q230" s="173">
        <v>0</v>
      </c>
      <c r="R230" s="173">
        <f>Q230*H230</f>
        <v>0</v>
      </c>
      <c r="S230" s="173">
        <v>0</v>
      </c>
      <c r="T230" s="174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75" t="s">
        <v>231</v>
      </c>
      <c r="AT230" s="175" t="s">
        <v>141</v>
      </c>
      <c r="AU230" s="175" t="s">
        <v>80</v>
      </c>
      <c r="AY230" s="17" t="s">
        <v>139</v>
      </c>
      <c r="BE230" s="176">
        <f>IF(N230="základní",J230,0)</f>
        <v>262069.42000000001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76</v>
      </c>
      <c r="BK230" s="176">
        <f>ROUND(I230*H230,2)</f>
        <v>262069.42000000001</v>
      </c>
      <c r="BL230" s="17" t="s">
        <v>231</v>
      </c>
      <c r="BM230" s="175" t="s">
        <v>334</v>
      </c>
    </row>
    <row r="231" s="14" customFormat="1">
      <c r="A231" s="14"/>
      <c r="B231" s="188"/>
      <c r="C231" s="14"/>
      <c r="D231" s="177" t="s">
        <v>148</v>
      </c>
      <c r="E231" s="189" t="s">
        <v>1</v>
      </c>
      <c r="F231" s="190" t="s">
        <v>335</v>
      </c>
      <c r="G231" s="14"/>
      <c r="H231" s="189" t="s">
        <v>1</v>
      </c>
      <c r="I231" s="14"/>
      <c r="J231" s="14"/>
      <c r="K231" s="14"/>
      <c r="L231" s="188"/>
      <c r="M231" s="191"/>
      <c r="N231" s="192"/>
      <c r="O231" s="192"/>
      <c r="P231" s="192"/>
      <c r="Q231" s="192"/>
      <c r="R231" s="192"/>
      <c r="S231" s="192"/>
      <c r="T231" s="19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89" t="s">
        <v>148</v>
      </c>
      <c r="AU231" s="189" t="s">
        <v>80</v>
      </c>
      <c r="AV231" s="14" t="s">
        <v>76</v>
      </c>
      <c r="AW231" s="14" t="s">
        <v>28</v>
      </c>
      <c r="AX231" s="14" t="s">
        <v>71</v>
      </c>
      <c r="AY231" s="189" t="s">
        <v>139</v>
      </c>
    </row>
    <row r="232" s="13" customFormat="1">
      <c r="A232" s="13"/>
      <c r="B232" s="181"/>
      <c r="C232" s="13"/>
      <c r="D232" s="177" t="s">
        <v>148</v>
      </c>
      <c r="E232" s="182" t="s">
        <v>1</v>
      </c>
      <c r="F232" s="183" t="s">
        <v>336</v>
      </c>
      <c r="G232" s="13"/>
      <c r="H232" s="184">
        <v>89.212999999999994</v>
      </c>
      <c r="I232" s="13"/>
      <c r="J232" s="13"/>
      <c r="K232" s="13"/>
      <c r="L232" s="181"/>
      <c r="M232" s="185"/>
      <c r="N232" s="186"/>
      <c r="O232" s="186"/>
      <c r="P232" s="186"/>
      <c r="Q232" s="186"/>
      <c r="R232" s="186"/>
      <c r="S232" s="186"/>
      <c r="T232" s="18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2" t="s">
        <v>148</v>
      </c>
      <c r="AU232" s="182" t="s">
        <v>80</v>
      </c>
      <c r="AV232" s="13" t="s">
        <v>80</v>
      </c>
      <c r="AW232" s="13" t="s">
        <v>28</v>
      </c>
      <c r="AX232" s="13" t="s">
        <v>71</v>
      </c>
      <c r="AY232" s="182" t="s">
        <v>139</v>
      </c>
    </row>
    <row r="233" s="13" customFormat="1">
      <c r="A233" s="13"/>
      <c r="B233" s="181"/>
      <c r="C233" s="13"/>
      <c r="D233" s="177" t="s">
        <v>148</v>
      </c>
      <c r="E233" s="182" t="s">
        <v>1</v>
      </c>
      <c r="F233" s="183" t="s">
        <v>337</v>
      </c>
      <c r="G233" s="13"/>
      <c r="H233" s="184">
        <v>184.68000000000001</v>
      </c>
      <c r="I233" s="13"/>
      <c r="J233" s="13"/>
      <c r="K233" s="13"/>
      <c r="L233" s="181"/>
      <c r="M233" s="185"/>
      <c r="N233" s="186"/>
      <c r="O233" s="186"/>
      <c r="P233" s="186"/>
      <c r="Q233" s="186"/>
      <c r="R233" s="186"/>
      <c r="S233" s="186"/>
      <c r="T233" s="18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2" t="s">
        <v>148</v>
      </c>
      <c r="AU233" s="182" t="s">
        <v>80</v>
      </c>
      <c r="AV233" s="13" t="s">
        <v>80</v>
      </c>
      <c r="AW233" s="13" t="s">
        <v>28</v>
      </c>
      <c r="AX233" s="13" t="s">
        <v>71</v>
      </c>
      <c r="AY233" s="182" t="s">
        <v>139</v>
      </c>
    </row>
    <row r="234" s="13" customFormat="1">
      <c r="A234" s="13"/>
      <c r="B234" s="181"/>
      <c r="C234" s="13"/>
      <c r="D234" s="177" t="s">
        <v>148</v>
      </c>
      <c r="E234" s="182" t="s">
        <v>1</v>
      </c>
      <c r="F234" s="183" t="s">
        <v>338</v>
      </c>
      <c r="G234" s="13"/>
      <c r="H234" s="184">
        <v>39.780000000000001</v>
      </c>
      <c r="I234" s="13"/>
      <c r="J234" s="13"/>
      <c r="K234" s="13"/>
      <c r="L234" s="181"/>
      <c r="M234" s="185"/>
      <c r="N234" s="186"/>
      <c r="O234" s="186"/>
      <c r="P234" s="186"/>
      <c r="Q234" s="186"/>
      <c r="R234" s="186"/>
      <c r="S234" s="186"/>
      <c r="T234" s="18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2" t="s">
        <v>148</v>
      </c>
      <c r="AU234" s="182" t="s">
        <v>80</v>
      </c>
      <c r="AV234" s="13" t="s">
        <v>80</v>
      </c>
      <c r="AW234" s="13" t="s">
        <v>28</v>
      </c>
      <c r="AX234" s="13" t="s">
        <v>71</v>
      </c>
      <c r="AY234" s="182" t="s">
        <v>139</v>
      </c>
    </row>
    <row r="235" s="13" customFormat="1">
      <c r="A235" s="13"/>
      <c r="B235" s="181"/>
      <c r="C235" s="13"/>
      <c r="D235" s="177" t="s">
        <v>148</v>
      </c>
      <c r="E235" s="182" t="s">
        <v>1</v>
      </c>
      <c r="F235" s="183" t="s">
        <v>339</v>
      </c>
      <c r="G235" s="13"/>
      <c r="H235" s="184">
        <v>14.4</v>
      </c>
      <c r="I235" s="13"/>
      <c r="J235" s="13"/>
      <c r="K235" s="13"/>
      <c r="L235" s="181"/>
      <c r="M235" s="185"/>
      <c r="N235" s="186"/>
      <c r="O235" s="186"/>
      <c r="P235" s="186"/>
      <c r="Q235" s="186"/>
      <c r="R235" s="186"/>
      <c r="S235" s="186"/>
      <c r="T235" s="18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2" t="s">
        <v>148</v>
      </c>
      <c r="AU235" s="182" t="s">
        <v>80</v>
      </c>
      <c r="AV235" s="13" t="s">
        <v>80</v>
      </c>
      <c r="AW235" s="13" t="s">
        <v>28</v>
      </c>
      <c r="AX235" s="13" t="s">
        <v>71</v>
      </c>
      <c r="AY235" s="182" t="s">
        <v>139</v>
      </c>
    </row>
    <row r="236" s="13" customFormat="1">
      <c r="A236" s="13"/>
      <c r="B236" s="181"/>
      <c r="C236" s="13"/>
      <c r="D236" s="177" t="s">
        <v>148</v>
      </c>
      <c r="E236" s="182" t="s">
        <v>1</v>
      </c>
      <c r="F236" s="183" t="s">
        <v>340</v>
      </c>
      <c r="G236" s="13"/>
      <c r="H236" s="184">
        <v>23.399999999999999</v>
      </c>
      <c r="I236" s="13"/>
      <c r="J236" s="13"/>
      <c r="K236" s="13"/>
      <c r="L236" s="181"/>
      <c r="M236" s="185"/>
      <c r="N236" s="186"/>
      <c r="O236" s="186"/>
      <c r="P236" s="186"/>
      <c r="Q236" s="186"/>
      <c r="R236" s="186"/>
      <c r="S236" s="186"/>
      <c r="T236" s="18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2" t="s">
        <v>148</v>
      </c>
      <c r="AU236" s="182" t="s">
        <v>80</v>
      </c>
      <c r="AV236" s="13" t="s">
        <v>80</v>
      </c>
      <c r="AW236" s="13" t="s">
        <v>28</v>
      </c>
      <c r="AX236" s="13" t="s">
        <v>71</v>
      </c>
      <c r="AY236" s="182" t="s">
        <v>139</v>
      </c>
    </row>
    <row r="237" s="13" customFormat="1">
      <c r="A237" s="13"/>
      <c r="B237" s="181"/>
      <c r="C237" s="13"/>
      <c r="D237" s="177" t="s">
        <v>148</v>
      </c>
      <c r="E237" s="182" t="s">
        <v>1</v>
      </c>
      <c r="F237" s="183" t="s">
        <v>341</v>
      </c>
      <c r="G237" s="13"/>
      <c r="H237" s="184">
        <v>39.060000000000002</v>
      </c>
      <c r="I237" s="13"/>
      <c r="J237" s="13"/>
      <c r="K237" s="13"/>
      <c r="L237" s="181"/>
      <c r="M237" s="185"/>
      <c r="N237" s="186"/>
      <c r="O237" s="186"/>
      <c r="P237" s="186"/>
      <c r="Q237" s="186"/>
      <c r="R237" s="186"/>
      <c r="S237" s="186"/>
      <c r="T237" s="18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2" t="s">
        <v>148</v>
      </c>
      <c r="AU237" s="182" t="s">
        <v>80</v>
      </c>
      <c r="AV237" s="13" t="s">
        <v>80</v>
      </c>
      <c r="AW237" s="13" t="s">
        <v>28</v>
      </c>
      <c r="AX237" s="13" t="s">
        <v>71</v>
      </c>
      <c r="AY237" s="182" t="s">
        <v>139</v>
      </c>
    </row>
    <row r="238" s="13" customFormat="1">
      <c r="A238" s="13"/>
      <c r="B238" s="181"/>
      <c r="C238" s="13"/>
      <c r="D238" s="177" t="s">
        <v>148</v>
      </c>
      <c r="E238" s="182" t="s">
        <v>1</v>
      </c>
      <c r="F238" s="183" t="s">
        <v>342</v>
      </c>
      <c r="G238" s="13"/>
      <c r="H238" s="184">
        <v>54.299999999999997</v>
      </c>
      <c r="I238" s="13"/>
      <c r="J238" s="13"/>
      <c r="K238" s="13"/>
      <c r="L238" s="181"/>
      <c r="M238" s="185"/>
      <c r="N238" s="186"/>
      <c r="O238" s="186"/>
      <c r="P238" s="186"/>
      <c r="Q238" s="186"/>
      <c r="R238" s="186"/>
      <c r="S238" s="186"/>
      <c r="T238" s="18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2" t="s">
        <v>148</v>
      </c>
      <c r="AU238" s="182" t="s">
        <v>80</v>
      </c>
      <c r="AV238" s="13" t="s">
        <v>80</v>
      </c>
      <c r="AW238" s="13" t="s">
        <v>28</v>
      </c>
      <c r="AX238" s="13" t="s">
        <v>71</v>
      </c>
      <c r="AY238" s="182" t="s">
        <v>139</v>
      </c>
    </row>
    <row r="239" s="13" customFormat="1">
      <c r="A239" s="13"/>
      <c r="B239" s="181"/>
      <c r="C239" s="13"/>
      <c r="D239" s="177" t="s">
        <v>148</v>
      </c>
      <c r="E239" s="182" t="s">
        <v>1</v>
      </c>
      <c r="F239" s="183" t="s">
        <v>343</v>
      </c>
      <c r="G239" s="13"/>
      <c r="H239" s="184">
        <v>18.25</v>
      </c>
      <c r="I239" s="13"/>
      <c r="J239" s="13"/>
      <c r="K239" s="13"/>
      <c r="L239" s="181"/>
      <c r="M239" s="185"/>
      <c r="N239" s="186"/>
      <c r="O239" s="186"/>
      <c r="P239" s="186"/>
      <c r="Q239" s="186"/>
      <c r="R239" s="186"/>
      <c r="S239" s="186"/>
      <c r="T239" s="18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2" t="s">
        <v>148</v>
      </c>
      <c r="AU239" s="182" t="s">
        <v>80</v>
      </c>
      <c r="AV239" s="13" t="s">
        <v>80</v>
      </c>
      <c r="AW239" s="13" t="s">
        <v>28</v>
      </c>
      <c r="AX239" s="13" t="s">
        <v>71</v>
      </c>
      <c r="AY239" s="182" t="s">
        <v>139</v>
      </c>
    </row>
    <row r="240" s="13" customFormat="1">
      <c r="A240" s="13"/>
      <c r="B240" s="181"/>
      <c r="C240" s="13"/>
      <c r="D240" s="177" t="s">
        <v>148</v>
      </c>
      <c r="E240" s="182" t="s">
        <v>1</v>
      </c>
      <c r="F240" s="183" t="s">
        <v>344</v>
      </c>
      <c r="G240" s="13"/>
      <c r="H240" s="184">
        <v>244.76300000000001</v>
      </c>
      <c r="I240" s="13"/>
      <c r="J240" s="13"/>
      <c r="K240" s="13"/>
      <c r="L240" s="181"/>
      <c r="M240" s="185"/>
      <c r="N240" s="186"/>
      <c r="O240" s="186"/>
      <c r="P240" s="186"/>
      <c r="Q240" s="186"/>
      <c r="R240" s="186"/>
      <c r="S240" s="186"/>
      <c r="T240" s="18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2" t="s">
        <v>148</v>
      </c>
      <c r="AU240" s="182" t="s">
        <v>80</v>
      </c>
      <c r="AV240" s="13" t="s">
        <v>80</v>
      </c>
      <c r="AW240" s="13" t="s">
        <v>28</v>
      </c>
      <c r="AX240" s="13" t="s">
        <v>71</v>
      </c>
      <c r="AY240" s="182" t="s">
        <v>139</v>
      </c>
    </row>
    <row r="241" s="13" customFormat="1">
      <c r="A241" s="13"/>
      <c r="B241" s="181"/>
      <c r="C241" s="13"/>
      <c r="D241" s="177" t="s">
        <v>148</v>
      </c>
      <c r="E241" s="182" t="s">
        <v>1</v>
      </c>
      <c r="F241" s="183" t="s">
        <v>345</v>
      </c>
      <c r="G241" s="13"/>
      <c r="H241" s="184">
        <v>36</v>
      </c>
      <c r="I241" s="13"/>
      <c r="J241" s="13"/>
      <c r="K241" s="13"/>
      <c r="L241" s="181"/>
      <c r="M241" s="185"/>
      <c r="N241" s="186"/>
      <c r="O241" s="186"/>
      <c r="P241" s="186"/>
      <c r="Q241" s="186"/>
      <c r="R241" s="186"/>
      <c r="S241" s="186"/>
      <c r="T241" s="18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2" t="s">
        <v>148</v>
      </c>
      <c r="AU241" s="182" t="s">
        <v>80</v>
      </c>
      <c r="AV241" s="13" t="s">
        <v>80</v>
      </c>
      <c r="AW241" s="13" t="s">
        <v>28</v>
      </c>
      <c r="AX241" s="13" t="s">
        <v>71</v>
      </c>
      <c r="AY241" s="182" t="s">
        <v>139</v>
      </c>
    </row>
    <row r="242" s="13" customFormat="1">
      <c r="A242" s="13"/>
      <c r="B242" s="181"/>
      <c r="C242" s="13"/>
      <c r="D242" s="177" t="s">
        <v>148</v>
      </c>
      <c r="E242" s="182" t="s">
        <v>1</v>
      </c>
      <c r="F242" s="183" t="s">
        <v>346</v>
      </c>
      <c r="G242" s="13"/>
      <c r="H242" s="184">
        <v>67.450000000000003</v>
      </c>
      <c r="I242" s="13"/>
      <c r="J242" s="13"/>
      <c r="K242" s="13"/>
      <c r="L242" s="181"/>
      <c r="M242" s="185"/>
      <c r="N242" s="186"/>
      <c r="O242" s="186"/>
      <c r="P242" s="186"/>
      <c r="Q242" s="186"/>
      <c r="R242" s="186"/>
      <c r="S242" s="186"/>
      <c r="T242" s="18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2" t="s">
        <v>148</v>
      </c>
      <c r="AU242" s="182" t="s">
        <v>80</v>
      </c>
      <c r="AV242" s="13" t="s">
        <v>80</v>
      </c>
      <c r="AW242" s="13" t="s">
        <v>28</v>
      </c>
      <c r="AX242" s="13" t="s">
        <v>71</v>
      </c>
      <c r="AY242" s="182" t="s">
        <v>139</v>
      </c>
    </row>
    <row r="243" s="13" customFormat="1">
      <c r="A243" s="13"/>
      <c r="B243" s="181"/>
      <c r="C243" s="13"/>
      <c r="D243" s="177" t="s">
        <v>148</v>
      </c>
      <c r="E243" s="182" t="s">
        <v>1</v>
      </c>
      <c r="F243" s="183" t="s">
        <v>347</v>
      </c>
      <c r="G243" s="13"/>
      <c r="H243" s="184">
        <v>15</v>
      </c>
      <c r="I243" s="13"/>
      <c r="J243" s="13"/>
      <c r="K243" s="13"/>
      <c r="L243" s="181"/>
      <c r="M243" s="185"/>
      <c r="N243" s="186"/>
      <c r="O243" s="186"/>
      <c r="P243" s="186"/>
      <c r="Q243" s="186"/>
      <c r="R243" s="186"/>
      <c r="S243" s="186"/>
      <c r="T243" s="18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2" t="s">
        <v>148</v>
      </c>
      <c r="AU243" s="182" t="s">
        <v>80</v>
      </c>
      <c r="AV243" s="13" t="s">
        <v>80</v>
      </c>
      <c r="AW243" s="13" t="s">
        <v>28</v>
      </c>
      <c r="AX243" s="13" t="s">
        <v>71</v>
      </c>
      <c r="AY243" s="182" t="s">
        <v>139</v>
      </c>
    </row>
    <row r="244" s="13" customFormat="1">
      <c r="A244" s="13"/>
      <c r="B244" s="181"/>
      <c r="C244" s="13"/>
      <c r="D244" s="177" t="s">
        <v>148</v>
      </c>
      <c r="E244" s="182" t="s">
        <v>1</v>
      </c>
      <c r="F244" s="183" t="s">
        <v>348</v>
      </c>
      <c r="G244" s="13"/>
      <c r="H244" s="184">
        <v>10.140000000000001</v>
      </c>
      <c r="I244" s="13"/>
      <c r="J244" s="13"/>
      <c r="K244" s="13"/>
      <c r="L244" s="181"/>
      <c r="M244" s="185"/>
      <c r="N244" s="186"/>
      <c r="O244" s="186"/>
      <c r="P244" s="186"/>
      <c r="Q244" s="186"/>
      <c r="R244" s="186"/>
      <c r="S244" s="186"/>
      <c r="T244" s="18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2" t="s">
        <v>148</v>
      </c>
      <c r="AU244" s="182" t="s">
        <v>80</v>
      </c>
      <c r="AV244" s="13" t="s">
        <v>80</v>
      </c>
      <c r="AW244" s="13" t="s">
        <v>28</v>
      </c>
      <c r="AX244" s="13" t="s">
        <v>71</v>
      </c>
      <c r="AY244" s="182" t="s">
        <v>139</v>
      </c>
    </row>
    <row r="245" s="13" customFormat="1">
      <c r="A245" s="13"/>
      <c r="B245" s="181"/>
      <c r="C245" s="13"/>
      <c r="D245" s="177" t="s">
        <v>148</v>
      </c>
      <c r="E245" s="182" t="s">
        <v>1</v>
      </c>
      <c r="F245" s="183" t="s">
        <v>349</v>
      </c>
      <c r="G245" s="13"/>
      <c r="H245" s="184">
        <v>20</v>
      </c>
      <c r="I245" s="13"/>
      <c r="J245" s="13"/>
      <c r="K245" s="13"/>
      <c r="L245" s="181"/>
      <c r="M245" s="185"/>
      <c r="N245" s="186"/>
      <c r="O245" s="186"/>
      <c r="P245" s="186"/>
      <c r="Q245" s="186"/>
      <c r="R245" s="186"/>
      <c r="S245" s="186"/>
      <c r="T245" s="18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2" t="s">
        <v>148</v>
      </c>
      <c r="AU245" s="182" t="s">
        <v>80</v>
      </c>
      <c r="AV245" s="13" t="s">
        <v>80</v>
      </c>
      <c r="AW245" s="13" t="s">
        <v>28</v>
      </c>
      <c r="AX245" s="13" t="s">
        <v>71</v>
      </c>
      <c r="AY245" s="182" t="s">
        <v>139</v>
      </c>
    </row>
    <row r="246" s="13" customFormat="1">
      <c r="A246" s="13"/>
      <c r="B246" s="181"/>
      <c r="C246" s="13"/>
      <c r="D246" s="177" t="s">
        <v>148</v>
      </c>
      <c r="E246" s="13"/>
      <c r="F246" s="183" t="s">
        <v>350</v>
      </c>
      <c r="G246" s="13"/>
      <c r="H246" s="184">
        <v>2569.308</v>
      </c>
      <c r="I246" s="13"/>
      <c r="J246" s="13"/>
      <c r="K246" s="13"/>
      <c r="L246" s="181"/>
      <c r="M246" s="185"/>
      <c r="N246" s="186"/>
      <c r="O246" s="186"/>
      <c r="P246" s="186"/>
      <c r="Q246" s="186"/>
      <c r="R246" s="186"/>
      <c r="S246" s="186"/>
      <c r="T246" s="18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2" t="s">
        <v>148</v>
      </c>
      <c r="AU246" s="182" t="s">
        <v>80</v>
      </c>
      <c r="AV246" s="13" t="s">
        <v>80</v>
      </c>
      <c r="AW246" s="13" t="s">
        <v>3</v>
      </c>
      <c r="AX246" s="13" t="s">
        <v>76</v>
      </c>
      <c r="AY246" s="182" t="s">
        <v>139</v>
      </c>
    </row>
    <row r="247" s="2" customFormat="1" ht="24.15" customHeight="1">
      <c r="A247" s="30"/>
      <c r="B247" s="163"/>
      <c r="C247" s="194" t="s">
        <v>351</v>
      </c>
      <c r="D247" s="194" t="s">
        <v>352</v>
      </c>
      <c r="E247" s="195" t="s">
        <v>353</v>
      </c>
      <c r="F247" s="196" t="s">
        <v>354</v>
      </c>
      <c r="G247" s="197" t="s">
        <v>160</v>
      </c>
      <c r="H247" s="198">
        <v>1747.1289999999999</v>
      </c>
      <c r="I247" s="199">
        <v>356</v>
      </c>
      <c r="J247" s="199">
        <f>ROUND(I247*H247,2)</f>
        <v>621977.92000000004</v>
      </c>
      <c r="K247" s="200"/>
      <c r="L247" s="201"/>
      <c r="M247" s="202" t="s">
        <v>1</v>
      </c>
      <c r="N247" s="203" t="s">
        <v>36</v>
      </c>
      <c r="O247" s="173">
        <v>0</v>
      </c>
      <c r="P247" s="173">
        <f>O247*H247</f>
        <v>0</v>
      </c>
      <c r="Q247" s="173">
        <v>0.0080000000000000002</v>
      </c>
      <c r="R247" s="173">
        <f>Q247*H247</f>
        <v>13.977032</v>
      </c>
      <c r="S247" s="173">
        <v>0</v>
      </c>
      <c r="T247" s="174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75" t="s">
        <v>303</v>
      </c>
      <c r="AT247" s="175" t="s">
        <v>352</v>
      </c>
      <c r="AU247" s="175" t="s">
        <v>80</v>
      </c>
      <c r="AY247" s="17" t="s">
        <v>139</v>
      </c>
      <c r="BE247" s="176">
        <f>IF(N247="základní",J247,0)</f>
        <v>621977.92000000004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7" t="s">
        <v>76</v>
      </c>
      <c r="BK247" s="176">
        <f>ROUND(I247*H247,2)</f>
        <v>621977.92000000004</v>
      </c>
      <c r="BL247" s="17" t="s">
        <v>231</v>
      </c>
      <c r="BM247" s="175" t="s">
        <v>355</v>
      </c>
    </row>
    <row r="248" s="13" customFormat="1">
      <c r="A248" s="13"/>
      <c r="B248" s="181"/>
      <c r="C248" s="13"/>
      <c r="D248" s="177" t="s">
        <v>148</v>
      </c>
      <c r="E248" s="182" t="s">
        <v>1</v>
      </c>
      <c r="F248" s="183" t="s">
        <v>356</v>
      </c>
      <c r="G248" s="13"/>
      <c r="H248" s="184">
        <v>856.43600000000004</v>
      </c>
      <c r="I248" s="13"/>
      <c r="J248" s="13"/>
      <c r="K248" s="13"/>
      <c r="L248" s="181"/>
      <c r="M248" s="185"/>
      <c r="N248" s="186"/>
      <c r="O248" s="186"/>
      <c r="P248" s="186"/>
      <c r="Q248" s="186"/>
      <c r="R248" s="186"/>
      <c r="S248" s="186"/>
      <c r="T248" s="18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2" t="s">
        <v>148</v>
      </c>
      <c r="AU248" s="182" t="s">
        <v>80</v>
      </c>
      <c r="AV248" s="13" t="s">
        <v>80</v>
      </c>
      <c r="AW248" s="13" t="s">
        <v>28</v>
      </c>
      <c r="AX248" s="13" t="s">
        <v>71</v>
      </c>
      <c r="AY248" s="182" t="s">
        <v>139</v>
      </c>
    </row>
    <row r="249" s="13" customFormat="1">
      <c r="A249" s="13"/>
      <c r="B249" s="181"/>
      <c r="C249" s="13"/>
      <c r="D249" s="177" t="s">
        <v>148</v>
      </c>
      <c r="E249" s="13"/>
      <c r="F249" s="183" t="s">
        <v>357</v>
      </c>
      <c r="G249" s="13"/>
      <c r="H249" s="184">
        <v>1747.1289999999999</v>
      </c>
      <c r="I249" s="13"/>
      <c r="J249" s="13"/>
      <c r="K249" s="13"/>
      <c r="L249" s="181"/>
      <c r="M249" s="185"/>
      <c r="N249" s="186"/>
      <c r="O249" s="186"/>
      <c r="P249" s="186"/>
      <c r="Q249" s="186"/>
      <c r="R249" s="186"/>
      <c r="S249" s="186"/>
      <c r="T249" s="18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2" t="s">
        <v>148</v>
      </c>
      <c r="AU249" s="182" t="s">
        <v>80</v>
      </c>
      <c r="AV249" s="13" t="s">
        <v>80</v>
      </c>
      <c r="AW249" s="13" t="s">
        <v>3</v>
      </c>
      <c r="AX249" s="13" t="s">
        <v>76</v>
      </c>
      <c r="AY249" s="182" t="s">
        <v>139</v>
      </c>
    </row>
    <row r="250" s="2" customFormat="1" ht="24.15" customHeight="1">
      <c r="A250" s="30"/>
      <c r="B250" s="163"/>
      <c r="C250" s="194" t="s">
        <v>358</v>
      </c>
      <c r="D250" s="194" t="s">
        <v>352</v>
      </c>
      <c r="E250" s="195" t="s">
        <v>359</v>
      </c>
      <c r="F250" s="196" t="s">
        <v>360</v>
      </c>
      <c r="G250" s="197" t="s">
        <v>160</v>
      </c>
      <c r="H250" s="198">
        <v>873.56500000000005</v>
      </c>
      <c r="I250" s="199">
        <v>134</v>
      </c>
      <c r="J250" s="199">
        <f>ROUND(I250*H250,2)</f>
        <v>117057.71000000001</v>
      </c>
      <c r="K250" s="200"/>
      <c r="L250" s="201"/>
      <c r="M250" s="202" t="s">
        <v>1</v>
      </c>
      <c r="N250" s="203" t="s">
        <v>36</v>
      </c>
      <c r="O250" s="173">
        <v>0</v>
      </c>
      <c r="P250" s="173">
        <f>O250*H250</f>
        <v>0</v>
      </c>
      <c r="Q250" s="173">
        <v>0.0030000000000000001</v>
      </c>
      <c r="R250" s="173">
        <f>Q250*H250</f>
        <v>2.620695</v>
      </c>
      <c r="S250" s="173">
        <v>0</v>
      </c>
      <c r="T250" s="174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75" t="s">
        <v>303</v>
      </c>
      <c r="AT250" s="175" t="s">
        <v>352</v>
      </c>
      <c r="AU250" s="175" t="s">
        <v>80</v>
      </c>
      <c r="AY250" s="17" t="s">
        <v>139</v>
      </c>
      <c r="BE250" s="176">
        <f>IF(N250="základní",J250,0)</f>
        <v>117057.71000000001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7" t="s">
        <v>76</v>
      </c>
      <c r="BK250" s="176">
        <f>ROUND(I250*H250,2)</f>
        <v>117057.71000000001</v>
      </c>
      <c r="BL250" s="17" t="s">
        <v>231</v>
      </c>
      <c r="BM250" s="175" t="s">
        <v>361</v>
      </c>
    </row>
    <row r="251" s="13" customFormat="1">
      <c r="A251" s="13"/>
      <c r="B251" s="181"/>
      <c r="C251" s="13"/>
      <c r="D251" s="177" t="s">
        <v>148</v>
      </c>
      <c r="E251" s="182" t="s">
        <v>1</v>
      </c>
      <c r="F251" s="183" t="s">
        <v>356</v>
      </c>
      <c r="G251" s="13"/>
      <c r="H251" s="184">
        <v>856.43600000000004</v>
      </c>
      <c r="I251" s="13"/>
      <c r="J251" s="13"/>
      <c r="K251" s="13"/>
      <c r="L251" s="181"/>
      <c r="M251" s="185"/>
      <c r="N251" s="186"/>
      <c r="O251" s="186"/>
      <c r="P251" s="186"/>
      <c r="Q251" s="186"/>
      <c r="R251" s="186"/>
      <c r="S251" s="186"/>
      <c r="T251" s="18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2" t="s">
        <v>148</v>
      </c>
      <c r="AU251" s="182" t="s">
        <v>80</v>
      </c>
      <c r="AV251" s="13" t="s">
        <v>80</v>
      </c>
      <c r="AW251" s="13" t="s">
        <v>28</v>
      </c>
      <c r="AX251" s="13" t="s">
        <v>76</v>
      </c>
      <c r="AY251" s="182" t="s">
        <v>139</v>
      </c>
    </row>
    <row r="252" s="13" customFormat="1">
      <c r="A252" s="13"/>
      <c r="B252" s="181"/>
      <c r="C252" s="13"/>
      <c r="D252" s="177" t="s">
        <v>148</v>
      </c>
      <c r="E252" s="13"/>
      <c r="F252" s="183" t="s">
        <v>362</v>
      </c>
      <c r="G252" s="13"/>
      <c r="H252" s="184">
        <v>873.56500000000005</v>
      </c>
      <c r="I252" s="13"/>
      <c r="J252" s="13"/>
      <c r="K252" s="13"/>
      <c r="L252" s="181"/>
      <c r="M252" s="185"/>
      <c r="N252" s="186"/>
      <c r="O252" s="186"/>
      <c r="P252" s="186"/>
      <c r="Q252" s="186"/>
      <c r="R252" s="186"/>
      <c r="S252" s="186"/>
      <c r="T252" s="18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2" t="s">
        <v>148</v>
      </c>
      <c r="AU252" s="182" t="s">
        <v>80</v>
      </c>
      <c r="AV252" s="13" t="s">
        <v>80</v>
      </c>
      <c r="AW252" s="13" t="s">
        <v>3</v>
      </c>
      <c r="AX252" s="13" t="s">
        <v>76</v>
      </c>
      <c r="AY252" s="182" t="s">
        <v>139</v>
      </c>
    </row>
    <row r="253" s="2" customFormat="1" ht="24.15" customHeight="1">
      <c r="A253" s="30"/>
      <c r="B253" s="163"/>
      <c r="C253" s="164" t="s">
        <v>363</v>
      </c>
      <c r="D253" s="164" t="s">
        <v>141</v>
      </c>
      <c r="E253" s="165" t="s">
        <v>364</v>
      </c>
      <c r="F253" s="166" t="s">
        <v>365</v>
      </c>
      <c r="G253" s="167" t="s">
        <v>160</v>
      </c>
      <c r="H253" s="168">
        <v>839.5</v>
      </c>
      <c r="I253" s="169">
        <v>101</v>
      </c>
      <c r="J253" s="169">
        <f>ROUND(I253*H253,2)</f>
        <v>84789.5</v>
      </c>
      <c r="K253" s="170"/>
      <c r="L253" s="31"/>
      <c r="M253" s="171" t="s">
        <v>1</v>
      </c>
      <c r="N253" s="172" t="s">
        <v>36</v>
      </c>
      <c r="O253" s="173">
        <v>0.097000000000000003</v>
      </c>
      <c r="P253" s="173">
        <f>O253*H253</f>
        <v>81.4315</v>
      </c>
      <c r="Q253" s="173">
        <v>1.0000000000000001E-05</v>
      </c>
      <c r="R253" s="173">
        <f>Q253*H253</f>
        <v>0.0083950000000000014</v>
      </c>
      <c r="S253" s="173">
        <v>0</v>
      </c>
      <c r="T253" s="174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75" t="s">
        <v>231</v>
      </c>
      <c r="AT253" s="175" t="s">
        <v>141</v>
      </c>
      <c r="AU253" s="175" t="s">
        <v>80</v>
      </c>
      <c r="AY253" s="17" t="s">
        <v>139</v>
      </c>
      <c r="BE253" s="176">
        <f>IF(N253="základní",J253,0)</f>
        <v>84789.5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7" t="s">
        <v>76</v>
      </c>
      <c r="BK253" s="176">
        <f>ROUND(I253*H253,2)</f>
        <v>84789.5</v>
      </c>
      <c r="BL253" s="17" t="s">
        <v>231</v>
      </c>
      <c r="BM253" s="175" t="s">
        <v>366</v>
      </c>
    </row>
    <row r="254" s="2" customFormat="1" ht="24.15" customHeight="1">
      <c r="A254" s="30"/>
      <c r="B254" s="163"/>
      <c r="C254" s="194" t="s">
        <v>367</v>
      </c>
      <c r="D254" s="194" t="s">
        <v>352</v>
      </c>
      <c r="E254" s="195" t="s">
        <v>368</v>
      </c>
      <c r="F254" s="196" t="s">
        <v>369</v>
      </c>
      <c r="G254" s="197" t="s">
        <v>160</v>
      </c>
      <c r="H254" s="198">
        <v>965.42499999999995</v>
      </c>
      <c r="I254" s="199">
        <v>60</v>
      </c>
      <c r="J254" s="199">
        <f>ROUND(I254*H254,2)</f>
        <v>57925.5</v>
      </c>
      <c r="K254" s="200"/>
      <c r="L254" s="201"/>
      <c r="M254" s="202" t="s">
        <v>1</v>
      </c>
      <c r="N254" s="203" t="s">
        <v>36</v>
      </c>
      <c r="O254" s="173">
        <v>0</v>
      </c>
      <c r="P254" s="173">
        <f>O254*H254</f>
        <v>0</v>
      </c>
      <c r="Q254" s="173">
        <v>0.00016000000000000001</v>
      </c>
      <c r="R254" s="173">
        <f>Q254*H254</f>
        <v>0.15446799999999999</v>
      </c>
      <c r="S254" s="173">
        <v>0</v>
      </c>
      <c r="T254" s="174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75" t="s">
        <v>303</v>
      </c>
      <c r="AT254" s="175" t="s">
        <v>352</v>
      </c>
      <c r="AU254" s="175" t="s">
        <v>80</v>
      </c>
      <c r="AY254" s="17" t="s">
        <v>139</v>
      </c>
      <c r="BE254" s="176">
        <f>IF(N254="základní",J254,0)</f>
        <v>57925.5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7" t="s">
        <v>76</v>
      </c>
      <c r="BK254" s="176">
        <f>ROUND(I254*H254,2)</f>
        <v>57925.5</v>
      </c>
      <c r="BL254" s="17" t="s">
        <v>231</v>
      </c>
      <c r="BM254" s="175" t="s">
        <v>370</v>
      </c>
    </row>
    <row r="255" s="13" customFormat="1">
      <c r="A255" s="13"/>
      <c r="B255" s="181"/>
      <c r="C255" s="13"/>
      <c r="D255" s="177" t="s">
        <v>148</v>
      </c>
      <c r="E255" s="13"/>
      <c r="F255" s="183" t="s">
        <v>371</v>
      </c>
      <c r="G255" s="13"/>
      <c r="H255" s="184">
        <v>965.42499999999995</v>
      </c>
      <c r="I255" s="13"/>
      <c r="J255" s="13"/>
      <c r="K255" s="13"/>
      <c r="L255" s="181"/>
      <c r="M255" s="185"/>
      <c r="N255" s="186"/>
      <c r="O255" s="186"/>
      <c r="P255" s="186"/>
      <c r="Q255" s="186"/>
      <c r="R255" s="186"/>
      <c r="S255" s="186"/>
      <c r="T255" s="18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2" t="s">
        <v>148</v>
      </c>
      <c r="AU255" s="182" t="s">
        <v>80</v>
      </c>
      <c r="AV255" s="13" t="s">
        <v>80</v>
      </c>
      <c r="AW255" s="13" t="s">
        <v>3</v>
      </c>
      <c r="AX255" s="13" t="s">
        <v>76</v>
      </c>
      <c r="AY255" s="182" t="s">
        <v>139</v>
      </c>
    </row>
    <row r="256" s="2" customFormat="1" ht="24.15" customHeight="1">
      <c r="A256" s="30"/>
      <c r="B256" s="163"/>
      <c r="C256" s="164" t="s">
        <v>372</v>
      </c>
      <c r="D256" s="164" t="s">
        <v>141</v>
      </c>
      <c r="E256" s="165" t="s">
        <v>373</v>
      </c>
      <c r="F256" s="166" t="s">
        <v>374</v>
      </c>
      <c r="G256" s="167" t="s">
        <v>144</v>
      </c>
      <c r="H256" s="168">
        <v>16.760999999999999</v>
      </c>
      <c r="I256" s="169">
        <v>1230</v>
      </c>
      <c r="J256" s="169">
        <f>ROUND(I256*H256,2)</f>
        <v>20616.029999999999</v>
      </c>
      <c r="K256" s="170"/>
      <c r="L256" s="31"/>
      <c r="M256" s="171" t="s">
        <v>1</v>
      </c>
      <c r="N256" s="172" t="s">
        <v>36</v>
      </c>
      <c r="O256" s="173">
        <v>1.831</v>
      </c>
      <c r="P256" s="173">
        <f>O256*H256</f>
        <v>30.689390999999997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75" t="s">
        <v>231</v>
      </c>
      <c r="AT256" s="175" t="s">
        <v>141</v>
      </c>
      <c r="AU256" s="175" t="s">
        <v>80</v>
      </c>
      <c r="AY256" s="17" t="s">
        <v>139</v>
      </c>
      <c r="BE256" s="176">
        <f>IF(N256="základní",J256,0)</f>
        <v>20616.029999999999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7" t="s">
        <v>76</v>
      </c>
      <c r="BK256" s="176">
        <f>ROUND(I256*H256,2)</f>
        <v>20616.029999999999</v>
      </c>
      <c r="BL256" s="17" t="s">
        <v>231</v>
      </c>
      <c r="BM256" s="175" t="s">
        <v>375</v>
      </c>
    </row>
    <row r="257" s="2" customFormat="1" ht="24.15" customHeight="1">
      <c r="A257" s="30"/>
      <c r="B257" s="163"/>
      <c r="C257" s="164" t="s">
        <v>376</v>
      </c>
      <c r="D257" s="164" t="s">
        <v>141</v>
      </c>
      <c r="E257" s="165" t="s">
        <v>377</v>
      </c>
      <c r="F257" s="166" t="s">
        <v>378</v>
      </c>
      <c r="G257" s="167" t="s">
        <v>144</v>
      </c>
      <c r="H257" s="168">
        <v>16.760999999999999</v>
      </c>
      <c r="I257" s="169">
        <v>738</v>
      </c>
      <c r="J257" s="169">
        <f>ROUND(I257*H257,2)</f>
        <v>12369.620000000001</v>
      </c>
      <c r="K257" s="170"/>
      <c r="L257" s="31"/>
      <c r="M257" s="171" t="s">
        <v>1</v>
      </c>
      <c r="N257" s="172" t="s">
        <v>36</v>
      </c>
      <c r="O257" s="173">
        <v>1.45</v>
      </c>
      <c r="P257" s="173">
        <f>O257*H257</f>
        <v>24.303449999999998</v>
      </c>
      <c r="Q257" s="173">
        <v>0</v>
      </c>
      <c r="R257" s="173">
        <f>Q257*H257</f>
        <v>0</v>
      </c>
      <c r="S257" s="173">
        <v>0</v>
      </c>
      <c r="T257" s="174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75" t="s">
        <v>231</v>
      </c>
      <c r="AT257" s="175" t="s">
        <v>141</v>
      </c>
      <c r="AU257" s="175" t="s">
        <v>80</v>
      </c>
      <c r="AY257" s="17" t="s">
        <v>139</v>
      </c>
      <c r="BE257" s="176">
        <f>IF(N257="základní",J257,0)</f>
        <v>12369.620000000001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17" t="s">
        <v>76</v>
      </c>
      <c r="BK257" s="176">
        <f>ROUND(I257*H257,2)</f>
        <v>12369.620000000001</v>
      </c>
      <c r="BL257" s="17" t="s">
        <v>231</v>
      </c>
      <c r="BM257" s="175" t="s">
        <v>379</v>
      </c>
    </row>
    <row r="258" s="12" customFormat="1" ht="22.8" customHeight="1">
      <c r="A258" s="12"/>
      <c r="B258" s="151"/>
      <c r="C258" s="12"/>
      <c r="D258" s="152" t="s">
        <v>70</v>
      </c>
      <c r="E258" s="161" t="s">
        <v>380</v>
      </c>
      <c r="F258" s="161" t="s">
        <v>381</v>
      </c>
      <c r="G258" s="12"/>
      <c r="H258" s="12"/>
      <c r="I258" s="12"/>
      <c r="J258" s="162">
        <f>BK258</f>
        <v>1378623.3400000001</v>
      </c>
      <c r="K258" s="12"/>
      <c r="L258" s="151"/>
      <c r="M258" s="155"/>
      <c r="N258" s="156"/>
      <c r="O258" s="156"/>
      <c r="P258" s="157">
        <f>SUM(P259:P297)</f>
        <v>2720.1009980000008</v>
      </c>
      <c r="Q258" s="156"/>
      <c r="R258" s="157">
        <f>SUM(R259:R297)</f>
        <v>43.449369300000008</v>
      </c>
      <c r="S258" s="156"/>
      <c r="T258" s="158">
        <f>SUM(T259:T297)</f>
        <v>1.0296000000000001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52" t="s">
        <v>80</v>
      </c>
      <c r="AT258" s="159" t="s">
        <v>70</v>
      </c>
      <c r="AU258" s="159" t="s">
        <v>76</v>
      </c>
      <c r="AY258" s="152" t="s">
        <v>139</v>
      </c>
      <c r="BK258" s="160">
        <f>SUM(BK259:BK297)</f>
        <v>1378623.3400000001</v>
      </c>
    </row>
    <row r="259" s="2" customFormat="1" ht="24.15" customHeight="1">
      <c r="A259" s="30"/>
      <c r="B259" s="163"/>
      <c r="C259" s="164" t="s">
        <v>382</v>
      </c>
      <c r="D259" s="164" t="s">
        <v>141</v>
      </c>
      <c r="E259" s="165" t="s">
        <v>383</v>
      </c>
      <c r="F259" s="166" t="s">
        <v>384</v>
      </c>
      <c r="G259" s="167" t="s">
        <v>198</v>
      </c>
      <c r="H259" s="168">
        <v>23.02</v>
      </c>
      <c r="I259" s="169">
        <v>1280</v>
      </c>
      <c r="J259" s="169">
        <f>ROUND(I259*H259,2)</f>
        <v>29465.599999999999</v>
      </c>
      <c r="K259" s="170"/>
      <c r="L259" s="31"/>
      <c r="M259" s="171" t="s">
        <v>1</v>
      </c>
      <c r="N259" s="172" t="s">
        <v>36</v>
      </c>
      <c r="O259" s="173">
        <v>1.5600000000000001</v>
      </c>
      <c r="P259" s="173">
        <f>O259*H259</f>
        <v>35.911200000000001</v>
      </c>
      <c r="Q259" s="173">
        <v>0.00122</v>
      </c>
      <c r="R259" s="173">
        <f>Q259*H259</f>
        <v>0.028084399999999999</v>
      </c>
      <c r="S259" s="173">
        <v>0</v>
      </c>
      <c r="T259" s="174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75" t="s">
        <v>231</v>
      </c>
      <c r="AT259" s="175" t="s">
        <v>141</v>
      </c>
      <c r="AU259" s="175" t="s">
        <v>80</v>
      </c>
      <c r="AY259" s="17" t="s">
        <v>139</v>
      </c>
      <c r="BE259" s="176">
        <f>IF(N259="základní",J259,0)</f>
        <v>29465.599999999999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76</v>
      </c>
      <c r="BK259" s="176">
        <f>ROUND(I259*H259,2)</f>
        <v>29465.599999999999</v>
      </c>
      <c r="BL259" s="17" t="s">
        <v>231</v>
      </c>
      <c r="BM259" s="175" t="s">
        <v>385</v>
      </c>
    </row>
    <row r="260" s="13" customFormat="1">
      <c r="A260" s="13"/>
      <c r="B260" s="181"/>
      <c r="C260" s="13"/>
      <c r="D260" s="177" t="s">
        <v>148</v>
      </c>
      <c r="E260" s="182" t="s">
        <v>1</v>
      </c>
      <c r="F260" s="183" t="s">
        <v>386</v>
      </c>
      <c r="G260" s="13"/>
      <c r="H260" s="184">
        <v>23.02</v>
      </c>
      <c r="I260" s="13"/>
      <c r="J260" s="13"/>
      <c r="K260" s="13"/>
      <c r="L260" s="181"/>
      <c r="M260" s="185"/>
      <c r="N260" s="186"/>
      <c r="O260" s="186"/>
      <c r="P260" s="186"/>
      <c r="Q260" s="186"/>
      <c r="R260" s="186"/>
      <c r="S260" s="186"/>
      <c r="T260" s="18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2" t="s">
        <v>148</v>
      </c>
      <c r="AU260" s="182" t="s">
        <v>80</v>
      </c>
      <c r="AV260" s="13" t="s">
        <v>80</v>
      </c>
      <c r="AW260" s="13" t="s">
        <v>28</v>
      </c>
      <c r="AX260" s="13" t="s">
        <v>71</v>
      </c>
      <c r="AY260" s="182" t="s">
        <v>139</v>
      </c>
    </row>
    <row r="261" s="2" customFormat="1" ht="24.15" customHeight="1">
      <c r="A261" s="30"/>
      <c r="B261" s="163"/>
      <c r="C261" s="164" t="s">
        <v>387</v>
      </c>
      <c r="D261" s="164" t="s">
        <v>141</v>
      </c>
      <c r="E261" s="165" t="s">
        <v>388</v>
      </c>
      <c r="F261" s="166" t="s">
        <v>389</v>
      </c>
      <c r="G261" s="167" t="s">
        <v>390</v>
      </c>
      <c r="H261" s="168">
        <v>65</v>
      </c>
      <c r="I261" s="169">
        <v>211</v>
      </c>
      <c r="J261" s="169">
        <f>ROUND(I261*H261,2)</f>
        <v>13715</v>
      </c>
      <c r="K261" s="170"/>
      <c r="L261" s="31"/>
      <c r="M261" s="171" t="s">
        <v>1</v>
      </c>
      <c r="N261" s="172" t="s">
        <v>36</v>
      </c>
      <c r="O261" s="173">
        <v>0.36599999999999999</v>
      </c>
      <c r="P261" s="173">
        <f>O261*H261</f>
        <v>23.789999999999999</v>
      </c>
      <c r="Q261" s="173">
        <v>0</v>
      </c>
      <c r="R261" s="173">
        <f>Q261*H261</f>
        <v>0</v>
      </c>
      <c r="S261" s="173">
        <v>0.01584</v>
      </c>
      <c r="T261" s="174">
        <f>S261*H261</f>
        <v>1.0296000000000001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75" t="s">
        <v>231</v>
      </c>
      <c r="AT261" s="175" t="s">
        <v>141</v>
      </c>
      <c r="AU261" s="175" t="s">
        <v>80</v>
      </c>
      <c r="AY261" s="17" t="s">
        <v>139</v>
      </c>
      <c r="BE261" s="176">
        <f>IF(N261="základní",J261,0)</f>
        <v>13715</v>
      </c>
      <c r="BF261" s="176">
        <f>IF(N261="snížená",J261,0)</f>
        <v>0</v>
      </c>
      <c r="BG261" s="176">
        <f>IF(N261="zákl. přenesená",J261,0)</f>
        <v>0</v>
      </c>
      <c r="BH261" s="176">
        <f>IF(N261="sníž. přenesená",J261,0)</f>
        <v>0</v>
      </c>
      <c r="BI261" s="176">
        <f>IF(N261="nulová",J261,0)</f>
        <v>0</v>
      </c>
      <c r="BJ261" s="17" t="s">
        <v>76</v>
      </c>
      <c r="BK261" s="176">
        <f>ROUND(I261*H261,2)</f>
        <v>13715</v>
      </c>
      <c r="BL261" s="17" t="s">
        <v>231</v>
      </c>
      <c r="BM261" s="175" t="s">
        <v>391</v>
      </c>
    </row>
    <row r="262" s="2" customFormat="1" ht="24.15" customHeight="1">
      <c r="A262" s="30"/>
      <c r="B262" s="163"/>
      <c r="C262" s="164" t="s">
        <v>392</v>
      </c>
      <c r="D262" s="164" t="s">
        <v>141</v>
      </c>
      <c r="E262" s="165" t="s">
        <v>393</v>
      </c>
      <c r="F262" s="166" t="s">
        <v>394</v>
      </c>
      <c r="G262" s="167" t="s">
        <v>390</v>
      </c>
      <c r="H262" s="168">
        <v>65</v>
      </c>
      <c r="I262" s="169">
        <v>765</v>
      </c>
      <c r="J262" s="169">
        <f>ROUND(I262*H262,2)</f>
        <v>49725</v>
      </c>
      <c r="K262" s="170"/>
      <c r="L262" s="31"/>
      <c r="M262" s="171" t="s">
        <v>1</v>
      </c>
      <c r="N262" s="172" t="s">
        <v>36</v>
      </c>
      <c r="O262" s="173">
        <v>0.80400000000000005</v>
      </c>
      <c r="P262" s="173">
        <f>O262*H262</f>
        <v>52.260000000000005</v>
      </c>
      <c r="Q262" s="173">
        <v>0.017520000000000001</v>
      </c>
      <c r="R262" s="173">
        <f>Q262*H262</f>
        <v>1.1388</v>
      </c>
      <c r="S262" s="173">
        <v>0</v>
      </c>
      <c r="T262" s="174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75" t="s">
        <v>231</v>
      </c>
      <c r="AT262" s="175" t="s">
        <v>141</v>
      </c>
      <c r="AU262" s="175" t="s">
        <v>80</v>
      </c>
      <c r="AY262" s="17" t="s">
        <v>139</v>
      </c>
      <c r="BE262" s="176">
        <f>IF(N262="základní",J262,0)</f>
        <v>49725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7" t="s">
        <v>76</v>
      </c>
      <c r="BK262" s="176">
        <f>ROUND(I262*H262,2)</f>
        <v>49725</v>
      </c>
      <c r="BL262" s="17" t="s">
        <v>231</v>
      </c>
      <c r="BM262" s="175" t="s">
        <v>395</v>
      </c>
    </row>
    <row r="263" s="2" customFormat="1" ht="33" customHeight="1">
      <c r="A263" s="30"/>
      <c r="B263" s="163"/>
      <c r="C263" s="164" t="s">
        <v>396</v>
      </c>
      <c r="D263" s="164" t="s">
        <v>141</v>
      </c>
      <c r="E263" s="165" t="s">
        <v>397</v>
      </c>
      <c r="F263" s="166" t="s">
        <v>398</v>
      </c>
      <c r="G263" s="167" t="s">
        <v>160</v>
      </c>
      <c r="H263" s="168">
        <v>20.553999999999998</v>
      </c>
      <c r="I263" s="169">
        <v>135</v>
      </c>
      <c r="J263" s="169">
        <f>ROUND(I263*H263,2)</f>
        <v>2774.79</v>
      </c>
      <c r="K263" s="170"/>
      <c r="L263" s="31"/>
      <c r="M263" s="171" t="s">
        <v>1</v>
      </c>
      <c r="N263" s="172" t="s">
        <v>36</v>
      </c>
      <c r="O263" s="173">
        <v>0.28999999999999998</v>
      </c>
      <c r="P263" s="173">
        <f>O263*H263</f>
        <v>5.960659999999999</v>
      </c>
      <c r="Q263" s="173">
        <v>0</v>
      </c>
      <c r="R263" s="173">
        <f>Q263*H263</f>
        <v>0</v>
      </c>
      <c r="S263" s="173">
        <v>0</v>
      </c>
      <c r="T263" s="174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75" t="s">
        <v>231</v>
      </c>
      <c r="AT263" s="175" t="s">
        <v>141</v>
      </c>
      <c r="AU263" s="175" t="s">
        <v>80</v>
      </c>
      <c r="AY263" s="17" t="s">
        <v>139</v>
      </c>
      <c r="BE263" s="176">
        <f>IF(N263="základní",J263,0)</f>
        <v>2774.79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7" t="s">
        <v>76</v>
      </c>
      <c r="BK263" s="176">
        <f>ROUND(I263*H263,2)</f>
        <v>2774.79</v>
      </c>
      <c r="BL263" s="17" t="s">
        <v>231</v>
      </c>
      <c r="BM263" s="175" t="s">
        <v>399</v>
      </c>
    </row>
    <row r="264" s="13" customFormat="1">
      <c r="A264" s="13"/>
      <c r="B264" s="181"/>
      <c r="C264" s="13"/>
      <c r="D264" s="177" t="s">
        <v>148</v>
      </c>
      <c r="E264" s="182" t="s">
        <v>1</v>
      </c>
      <c r="F264" s="183" t="s">
        <v>400</v>
      </c>
      <c r="G264" s="13"/>
      <c r="H264" s="184">
        <v>20.553999999999998</v>
      </c>
      <c r="I264" s="13"/>
      <c r="J264" s="13"/>
      <c r="K264" s="13"/>
      <c r="L264" s="181"/>
      <c r="M264" s="185"/>
      <c r="N264" s="186"/>
      <c r="O264" s="186"/>
      <c r="P264" s="186"/>
      <c r="Q264" s="186"/>
      <c r="R264" s="186"/>
      <c r="S264" s="186"/>
      <c r="T264" s="18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2" t="s">
        <v>148</v>
      </c>
      <c r="AU264" s="182" t="s">
        <v>80</v>
      </c>
      <c r="AV264" s="13" t="s">
        <v>80</v>
      </c>
      <c r="AW264" s="13" t="s">
        <v>28</v>
      </c>
      <c r="AX264" s="13" t="s">
        <v>71</v>
      </c>
      <c r="AY264" s="182" t="s">
        <v>139</v>
      </c>
    </row>
    <row r="265" s="2" customFormat="1" ht="16.5" customHeight="1">
      <c r="A265" s="30"/>
      <c r="B265" s="163"/>
      <c r="C265" s="194" t="s">
        <v>401</v>
      </c>
      <c r="D265" s="194" t="s">
        <v>352</v>
      </c>
      <c r="E265" s="195" t="s">
        <v>402</v>
      </c>
      <c r="F265" s="196" t="s">
        <v>403</v>
      </c>
      <c r="G265" s="197" t="s">
        <v>198</v>
      </c>
      <c r="H265" s="198">
        <v>23.02</v>
      </c>
      <c r="I265" s="199">
        <v>8240</v>
      </c>
      <c r="J265" s="199">
        <f>ROUND(I265*H265,2)</f>
        <v>189684.79999999999</v>
      </c>
      <c r="K265" s="200"/>
      <c r="L265" s="201"/>
      <c r="M265" s="202" t="s">
        <v>1</v>
      </c>
      <c r="N265" s="203" t="s">
        <v>36</v>
      </c>
      <c r="O265" s="173">
        <v>0</v>
      </c>
      <c r="P265" s="173">
        <f>O265*H265</f>
        <v>0</v>
      </c>
      <c r="Q265" s="173">
        <v>0.55000000000000004</v>
      </c>
      <c r="R265" s="173">
        <f>Q265*H265</f>
        <v>12.661000000000001</v>
      </c>
      <c r="S265" s="173">
        <v>0</v>
      </c>
      <c r="T265" s="174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75" t="s">
        <v>303</v>
      </c>
      <c r="AT265" s="175" t="s">
        <v>352</v>
      </c>
      <c r="AU265" s="175" t="s">
        <v>80</v>
      </c>
      <c r="AY265" s="17" t="s">
        <v>139</v>
      </c>
      <c r="BE265" s="176">
        <f>IF(N265="základní",J265,0)</f>
        <v>189684.79999999999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7" t="s">
        <v>76</v>
      </c>
      <c r="BK265" s="176">
        <f>ROUND(I265*H265,2)</f>
        <v>189684.79999999999</v>
      </c>
      <c r="BL265" s="17" t="s">
        <v>231</v>
      </c>
      <c r="BM265" s="175" t="s">
        <v>404</v>
      </c>
    </row>
    <row r="266" s="13" customFormat="1">
      <c r="A266" s="13"/>
      <c r="B266" s="181"/>
      <c r="C266" s="13"/>
      <c r="D266" s="177" t="s">
        <v>148</v>
      </c>
      <c r="E266" s="13"/>
      <c r="F266" s="183" t="s">
        <v>405</v>
      </c>
      <c r="G266" s="13"/>
      <c r="H266" s="184">
        <v>23.02</v>
      </c>
      <c r="I266" s="13"/>
      <c r="J266" s="13"/>
      <c r="K266" s="13"/>
      <c r="L266" s="181"/>
      <c r="M266" s="185"/>
      <c r="N266" s="186"/>
      <c r="O266" s="186"/>
      <c r="P266" s="186"/>
      <c r="Q266" s="186"/>
      <c r="R266" s="186"/>
      <c r="S266" s="186"/>
      <c r="T266" s="18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2" t="s">
        <v>148</v>
      </c>
      <c r="AU266" s="182" t="s">
        <v>80</v>
      </c>
      <c r="AV266" s="13" t="s">
        <v>80</v>
      </c>
      <c r="AW266" s="13" t="s">
        <v>3</v>
      </c>
      <c r="AX266" s="13" t="s">
        <v>76</v>
      </c>
      <c r="AY266" s="182" t="s">
        <v>139</v>
      </c>
    </row>
    <row r="267" s="2" customFormat="1" ht="33" customHeight="1">
      <c r="A267" s="30"/>
      <c r="B267" s="163"/>
      <c r="C267" s="164" t="s">
        <v>406</v>
      </c>
      <c r="D267" s="164" t="s">
        <v>141</v>
      </c>
      <c r="E267" s="165" t="s">
        <v>407</v>
      </c>
      <c r="F267" s="166" t="s">
        <v>408</v>
      </c>
      <c r="G267" s="167" t="s">
        <v>160</v>
      </c>
      <c r="H267" s="168">
        <v>856.43600000000004</v>
      </c>
      <c r="I267" s="169">
        <v>70</v>
      </c>
      <c r="J267" s="169">
        <f>ROUND(I267*H267,2)</f>
        <v>59950.519999999997</v>
      </c>
      <c r="K267" s="170"/>
      <c r="L267" s="31"/>
      <c r="M267" s="171" t="s">
        <v>1</v>
      </c>
      <c r="N267" s="172" t="s">
        <v>36</v>
      </c>
      <c r="O267" s="173">
        <v>0.13500000000000001</v>
      </c>
      <c r="P267" s="173">
        <f>O267*H267</f>
        <v>115.61886000000001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75" t="s">
        <v>231</v>
      </c>
      <c r="AT267" s="175" t="s">
        <v>141</v>
      </c>
      <c r="AU267" s="175" t="s">
        <v>80</v>
      </c>
      <c r="AY267" s="17" t="s">
        <v>139</v>
      </c>
      <c r="BE267" s="176">
        <f>IF(N267="základní",J267,0)</f>
        <v>59950.519999999997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7" t="s">
        <v>76</v>
      </c>
      <c r="BK267" s="176">
        <f>ROUND(I267*H267,2)</f>
        <v>59950.519999999997</v>
      </c>
      <c r="BL267" s="17" t="s">
        <v>231</v>
      </c>
      <c r="BM267" s="175" t="s">
        <v>409</v>
      </c>
    </row>
    <row r="268" s="13" customFormat="1">
      <c r="A268" s="13"/>
      <c r="B268" s="181"/>
      <c r="C268" s="13"/>
      <c r="D268" s="177" t="s">
        <v>148</v>
      </c>
      <c r="E268" s="182" t="s">
        <v>1</v>
      </c>
      <c r="F268" s="183" t="s">
        <v>336</v>
      </c>
      <c r="G268" s="13"/>
      <c r="H268" s="184">
        <v>89.212999999999994</v>
      </c>
      <c r="I268" s="13"/>
      <c r="J268" s="13"/>
      <c r="K268" s="13"/>
      <c r="L268" s="181"/>
      <c r="M268" s="185"/>
      <c r="N268" s="186"/>
      <c r="O268" s="186"/>
      <c r="P268" s="186"/>
      <c r="Q268" s="186"/>
      <c r="R268" s="186"/>
      <c r="S268" s="186"/>
      <c r="T268" s="18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2" t="s">
        <v>148</v>
      </c>
      <c r="AU268" s="182" t="s">
        <v>80</v>
      </c>
      <c r="AV268" s="13" t="s">
        <v>80</v>
      </c>
      <c r="AW268" s="13" t="s">
        <v>28</v>
      </c>
      <c r="AX268" s="13" t="s">
        <v>71</v>
      </c>
      <c r="AY268" s="182" t="s">
        <v>139</v>
      </c>
    </row>
    <row r="269" s="13" customFormat="1">
      <c r="A269" s="13"/>
      <c r="B269" s="181"/>
      <c r="C269" s="13"/>
      <c r="D269" s="177" t="s">
        <v>148</v>
      </c>
      <c r="E269" s="182" t="s">
        <v>1</v>
      </c>
      <c r="F269" s="183" t="s">
        <v>337</v>
      </c>
      <c r="G269" s="13"/>
      <c r="H269" s="184">
        <v>184.68000000000001</v>
      </c>
      <c r="I269" s="13"/>
      <c r="J269" s="13"/>
      <c r="K269" s="13"/>
      <c r="L269" s="181"/>
      <c r="M269" s="185"/>
      <c r="N269" s="186"/>
      <c r="O269" s="186"/>
      <c r="P269" s="186"/>
      <c r="Q269" s="186"/>
      <c r="R269" s="186"/>
      <c r="S269" s="186"/>
      <c r="T269" s="18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2" t="s">
        <v>148</v>
      </c>
      <c r="AU269" s="182" t="s">
        <v>80</v>
      </c>
      <c r="AV269" s="13" t="s">
        <v>80</v>
      </c>
      <c r="AW269" s="13" t="s">
        <v>28</v>
      </c>
      <c r="AX269" s="13" t="s">
        <v>71</v>
      </c>
      <c r="AY269" s="182" t="s">
        <v>139</v>
      </c>
    </row>
    <row r="270" s="13" customFormat="1">
      <c r="A270" s="13"/>
      <c r="B270" s="181"/>
      <c r="C270" s="13"/>
      <c r="D270" s="177" t="s">
        <v>148</v>
      </c>
      <c r="E270" s="182" t="s">
        <v>1</v>
      </c>
      <c r="F270" s="183" t="s">
        <v>338</v>
      </c>
      <c r="G270" s="13"/>
      <c r="H270" s="184">
        <v>39.780000000000001</v>
      </c>
      <c r="I270" s="13"/>
      <c r="J270" s="13"/>
      <c r="K270" s="13"/>
      <c r="L270" s="181"/>
      <c r="M270" s="185"/>
      <c r="N270" s="186"/>
      <c r="O270" s="186"/>
      <c r="P270" s="186"/>
      <c r="Q270" s="186"/>
      <c r="R270" s="186"/>
      <c r="S270" s="186"/>
      <c r="T270" s="18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2" t="s">
        <v>148</v>
      </c>
      <c r="AU270" s="182" t="s">
        <v>80</v>
      </c>
      <c r="AV270" s="13" t="s">
        <v>80</v>
      </c>
      <c r="AW270" s="13" t="s">
        <v>28</v>
      </c>
      <c r="AX270" s="13" t="s">
        <v>71</v>
      </c>
      <c r="AY270" s="182" t="s">
        <v>139</v>
      </c>
    </row>
    <row r="271" s="13" customFormat="1">
      <c r="A271" s="13"/>
      <c r="B271" s="181"/>
      <c r="C271" s="13"/>
      <c r="D271" s="177" t="s">
        <v>148</v>
      </c>
      <c r="E271" s="182" t="s">
        <v>1</v>
      </c>
      <c r="F271" s="183" t="s">
        <v>339</v>
      </c>
      <c r="G271" s="13"/>
      <c r="H271" s="184">
        <v>14.4</v>
      </c>
      <c r="I271" s="13"/>
      <c r="J271" s="13"/>
      <c r="K271" s="13"/>
      <c r="L271" s="181"/>
      <c r="M271" s="185"/>
      <c r="N271" s="186"/>
      <c r="O271" s="186"/>
      <c r="P271" s="186"/>
      <c r="Q271" s="186"/>
      <c r="R271" s="186"/>
      <c r="S271" s="186"/>
      <c r="T271" s="18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2" t="s">
        <v>148</v>
      </c>
      <c r="AU271" s="182" t="s">
        <v>80</v>
      </c>
      <c r="AV271" s="13" t="s">
        <v>80</v>
      </c>
      <c r="AW271" s="13" t="s">
        <v>28</v>
      </c>
      <c r="AX271" s="13" t="s">
        <v>71</v>
      </c>
      <c r="AY271" s="182" t="s">
        <v>139</v>
      </c>
    </row>
    <row r="272" s="13" customFormat="1">
      <c r="A272" s="13"/>
      <c r="B272" s="181"/>
      <c r="C272" s="13"/>
      <c r="D272" s="177" t="s">
        <v>148</v>
      </c>
      <c r="E272" s="182" t="s">
        <v>1</v>
      </c>
      <c r="F272" s="183" t="s">
        <v>340</v>
      </c>
      <c r="G272" s="13"/>
      <c r="H272" s="184">
        <v>23.399999999999999</v>
      </c>
      <c r="I272" s="13"/>
      <c r="J272" s="13"/>
      <c r="K272" s="13"/>
      <c r="L272" s="181"/>
      <c r="M272" s="185"/>
      <c r="N272" s="186"/>
      <c r="O272" s="186"/>
      <c r="P272" s="186"/>
      <c r="Q272" s="186"/>
      <c r="R272" s="186"/>
      <c r="S272" s="186"/>
      <c r="T272" s="18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2" t="s">
        <v>148</v>
      </c>
      <c r="AU272" s="182" t="s">
        <v>80</v>
      </c>
      <c r="AV272" s="13" t="s">
        <v>80</v>
      </c>
      <c r="AW272" s="13" t="s">
        <v>28</v>
      </c>
      <c r="AX272" s="13" t="s">
        <v>71</v>
      </c>
      <c r="AY272" s="182" t="s">
        <v>139</v>
      </c>
    </row>
    <row r="273" s="13" customFormat="1">
      <c r="A273" s="13"/>
      <c r="B273" s="181"/>
      <c r="C273" s="13"/>
      <c r="D273" s="177" t="s">
        <v>148</v>
      </c>
      <c r="E273" s="182" t="s">
        <v>1</v>
      </c>
      <c r="F273" s="183" t="s">
        <v>341</v>
      </c>
      <c r="G273" s="13"/>
      <c r="H273" s="184">
        <v>39.060000000000002</v>
      </c>
      <c r="I273" s="13"/>
      <c r="J273" s="13"/>
      <c r="K273" s="13"/>
      <c r="L273" s="181"/>
      <c r="M273" s="185"/>
      <c r="N273" s="186"/>
      <c r="O273" s="186"/>
      <c r="P273" s="186"/>
      <c r="Q273" s="186"/>
      <c r="R273" s="186"/>
      <c r="S273" s="186"/>
      <c r="T273" s="18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2" t="s">
        <v>148</v>
      </c>
      <c r="AU273" s="182" t="s">
        <v>80</v>
      </c>
      <c r="AV273" s="13" t="s">
        <v>80</v>
      </c>
      <c r="AW273" s="13" t="s">
        <v>28</v>
      </c>
      <c r="AX273" s="13" t="s">
        <v>71</v>
      </c>
      <c r="AY273" s="182" t="s">
        <v>139</v>
      </c>
    </row>
    <row r="274" s="13" customFormat="1">
      <c r="A274" s="13"/>
      <c r="B274" s="181"/>
      <c r="C274" s="13"/>
      <c r="D274" s="177" t="s">
        <v>148</v>
      </c>
      <c r="E274" s="182" t="s">
        <v>1</v>
      </c>
      <c r="F274" s="183" t="s">
        <v>342</v>
      </c>
      <c r="G274" s="13"/>
      <c r="H274" s="184">
        <v>54.299999999999997</v>
      </c>
      <c r="I274" s="13"/>
      <c r="J274" s="13"/>
      <c r="K274" s="13"/>
      <c r="L274" s="181"/>
      <c r="M274" s="185"/>
      <c r="N274" s="186"/>
      <c r="O274" s="186"/>
      <c r="P274" s="186"/>
      <c r="Q274" s="186"/>
      <c r="R274" s="186"/>
      <c r="S274" s="186"/>
      <c r="T274" s="18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2" t="s">
        <v>148</v>
      </c>
      <c r="AU274" s="182" t="s">
        <v>80</v>
      </c>
      <c r="AV274" s="13" t="s">
        <v>80</v>
      </c>
      <c r="AW274" s="13" t="s">
        <v>28</v>
      </c>
      <c r="AX274" s="13" t="s">
        <v>71</v>
      </c>
      <c r="AY274" s="182" t="s">
        <v>139</v>
      </c>
    </row>
    <row r="275" s="13" customFormat="1">
      <c r="A275" s="13"/>
      <c r="B275" s="181"/>
      <c r="C275" s="13"/>
      <c r="D275" s="177" t="s">
        <v>148</v>
      </c>
      <c r="E275" s="182" t="s">
        <v>1</v>
      </c>
      <c r="F275" s="183" t="s">
        <v>343</v>
      </c>
      <c r="G275" s="13"/>
      <c r="H275" s="184">
        <v>18.25</v>
      </c>
      <c r="I275" s="13"/>
      <c r="J275" s="13"/>
      <c r="K275" s="13"/>
      <c r="L275" s="181"/>
      <c r="M275" s="185"/>
      <c r="N275" s="186"/>
      <c r="O275" s="186"/>
      <c r="P275" s="186"/>
      <c r="Q275" s="186"/>
      <c r="R275" s="186"/>
      <c r="S275" s="186"/>
      <c r="T275" s="18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2" t="s">
        <v>148</v>
      </c>
      <c r="AU275" s="182" t="s">
        <v>80</v>
      </c>
      <c r="AV275" s="13" t="s">
        <v>80</v>
      </c>
      <c r="AW275" s="13" t="s">
        <v>28</v>
      </c>
      <c r="AX275" s="13" t="s">
        <v>71</v>
      </c>
      <c r="AY275" s="182" t="s">
        <v>139</v>
      </c>
    </row>
    <row r="276" s="13" customFormat="1">
      <c r="A276" s="13"/>
      <c r="B276" s="181"/>
      <c r="C276" s="13"/>
      <c r="D276" s="177" t="s">
        <v>148</v>
      </c>
      <c r="E276" s="182" t="s">
        <v>1</v>
      </c>
      <c r="F276" s="183" t="s">
        <v>344</v>
      </c>
      <c r="G276" s="13"/>
      <c r="H276" s="184">
        <v>244.76300000000001</v>
      </c>
      <c r="I276" s="13"/>
      <c r="J276" s="13"/>
      <c r="K276" s="13"/>
      <c r="L276" s="181"/>
      <c r="M276" s="185"/>
      <c r="N276" s="186"/>
      <c r="O276" s="186"/>
      <c r="P276" s="186"/>
      <c r="Q276" s="186"/>
      <c r="R276" s="186"/>
      <c r="S276" s="186"/>
      <c r="T276" s="18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2" t="s">
        <v>148</v>
      </c>
      <c r="AU276" s="182" t="s">
        <v>80</v>
      </c>
      <c r="AV276" s="13" t="s">
        <v>80</v>
      </c>
      <c r="AW276" s="13" t="s">
        <v>28</v>
      </c>
      <c r="AX276" s="13" t="s">
        <v>71</v>
      </c>
      <c r="AY276" s="182" t="s">
        <v>139</v>
      </c>
    </row>
    <row r="277" s="13" customFormat="1">
      <c r="A277" s="13"/>
      <c r="B277" s="181"/>
      <c r="C277" s="13"/>
      <c r="D277" s="177" t="s">
        <v>148</v>
      </c>
      <c r="E277" s="182" t="s">
        <v>1</v>
      </c>
      <c r="F277" s="183" t="s">
        <v>345</v>
      </c>
      <c r="G277" s="13"/>
      <c r="H277" s="184">
        <v>36</v>
      </c>
      <c r="I277" s="13"/>
      <c r="J277" s="13"/>
      <c r="K277" s="13"/>
      <c r="L277" s="181"/>
      <c r="M277" s="185"/>
      <c r="N277" s="186"/>
      <c r="O277" s="186"/>
      <c r="P277" s="186"/>
      <c r="Q277" s="186"/>
      <c r="R277" s="186"/>
      <c r="S277" s="186"/>
      <c r="T277" s="18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2" t="s">
        <v>148</v>
      </c>
      <c r="AU277" s="182" t="s">
        <v>80</v>
      </c>
      <c r="AV277" s="13" t="s">
        <v>80</v>
      </c>
      <c r="AW277" s="13" t="s">
        <v>28</v>
      </c>
      <c r="AX277" s="13" t="s">
        <v>71</v>
      </c>
      <c r="AY277" s="182" t="s">
        <v>139</v>
      </c>
    </row>
    <row r="278" s="13" customFormat="1">
      <c r="A278" s="13"/>
      <c r="B278" s="181"/>
      <c r="C278" s="13"/>
      <c r="D278" s="177" t="s">
        <v>148</v>
      </c>
      <c r="E278" s="182" t="s">
        <v>1</v>
      </c>
      <c r="F278" s="183" t="s">
        <v>346</v>
      </c>
      <c r="G278" s="13"/>
      <c r="H278" s="184">
        <v>67.450000000000003</v>
      </c>
      <c r="I278" s="13"/>
      <c r="J278" s="13"/>
      <c r="K278" s="13"/>
      <c r="L278" s="181"/>
      <c r="M278" s="185"/>
      <c r="N278" s="186"/>
      <c r="O278" s="186"/>
      <c r="P278" s="186"/>
      <c r="Q278" s="186"/>
      <c r="R278" s="186"/>
      <c r="S278" s="186"/>
      <c r="T278" s="18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2" t="s">
        <v>148</v>
      </c>
      <c r="AU278" s="182" t="s">
        <v>80</v>
      </c>
      <c r="AV278" s="13" t="s">
        <v>80</v>
      </c>
      <c r="AW278" s="13" t="s">
        <v>28</v>
      </c>
      <c r="AX278" s="13" t="s">
        <v>71</v>
      </c>
      <c r="AY278" s="182" t="s">
        <v>139</v>
      </c>
    </row>
    <row r="279" s="13" customFormat="1">
      <c r="A279" s="13"/>
      <c r="B279" s="181"/>
      <c r="C279" s="13"/>
      <c r="D279" s="177" t="s">
        <v>148</v>
      </c>
      <c r="E279" s="182" t="s">
        <v>1</v>
      </c>
      <c r="F279" s="183" t="s">
        <v>347</v>
      </c>
      <c r="G279" s="13"/>
      <c r="H279" s="184">
        <v>15</v>
      </c>
      <c r="I279" s="13"/>
      <c r="J279" s="13"/>
      <c r="K279" s="13"/>
      <c r="L279" s="181"/>
      <c r="M279" s="185"/>
      <c r="N279" s="186"/>
      <c r="O279" s="186"/>
      <c r="P279" s="186"/>
      <c r="Q279" s="186"/>
      <c r="R279" s="186"/>
      <c r="S279" s="186"/>
      <c r="T279" s="18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2" t="s">
        <v>148</v>
      </c>
      <c r="AU279" s="182" t="s">
        <v>80</v>
      </c>
      <c r="AV279" s="13" t="s">
        <v>80</v>
      </c>
      <c r="AW279" s="13" t="s">
        <v>28</v>
      </c>
      <c r="AX279" s="13" t="s">
        <v>71</v>
      </c>
      <c r="AY279" s="182" t="s">
        <v>139</v>
      </c>
    </row>
    <row r="280" s="13" customFormat="1">
      <c r="A280" s="13"/>
      <c r="B280" s="181"/>
      <c r="C280" s="13"/>
      <c r="D280" s="177" t="s">
        <v>148</v>
      </c>
      <c r="E280" s="182" t="s">
        <v>1</v>
      </c>
      <c r="F280" s="183" t="s">
        <v>348</v>
      </c>
      <c r="G280" s="13"/>
      <c r="H280" s="184">
        <v>10.140000000000001</v>
      </c>
      <c r="I280" s="13"/>
      <c r="J280" s="13"/>
      <c r="K280" s="13"/>
      <c r="L280" s="181"/>
      <c r="M280" s="185"/>
      <c r="N280" s="186"/>
      <c r="O280" s="186"/>
      <c r="P280" s="186"/>
      <c r="Q280" s="186"/>
      <c r="R280" s="186"/>
      <c r="S280" s="186"/>
      <c r="T280" s="18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2" t="s">
        <v>148</v>
      </c>
      <c r="AU280" s="182" t="s">
        <v>80</v>
      </c>
      <c r="AV280" s="13" t="s">
        <v>80</v>
      </c>
      <c r="AW280" s="13" t="s">
        <v>28</v>
      </c>
      <c r="AX280" s="13" t="s">
        <v>71</v>
      </c>
      <c r="AY280" s="182" t="s">
        <v>139</v>
      </c>
    </row>
    <row r="281" s="13" customFormat="1">
      <c r="A281" s="13"/>
      <c r="B281" s="181"/>
      <c r="C281" s="13"/>
      <c r="D281" s="177" t="s">
        <v>148</v>
      </c>
      <c r="E281" s="182" t="s">
        <v>1</v>
      </c>
      <c r="F281" s="183" t="s">
        <v>349</v>
      </c>
      <c r="G281" s="13"/>
      <c r="H281" s="184">
        <v>20</v>
      </c>
      <c r="I281" s="13"/>
      <c r="J281" s="13"/>
      <c r="K281" s="13"/>
      <c r="L281" s="181"/>
      <c r="M281" s="185"/>
      <c r="N281" s="186"/>
      <c r="O281" s="186"/>
      <c r="P281" s="186"/>
      <c r="Q281" s="186"/>
      <c r="R281" s="186"/>
      <c r="S281" s="186"/>
      <c r="T281" s="18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2" t="s">
        <v>148</v>
      </c>
      <c r="AU281" s="182" t="s">
        <v>80</v>
      </c>
      <c r="AV281" s="13" t="s">
        <v>80</v>
      </c>
      <c r="AW281" s="13" t="s">
        <v>28</v>
      </c>
      <c r="AX281" s="13" t="s">
        <v>71</v>
      </c>
      <c r="AY281" s="182" t="s">
        <v>139</v>
      </c>
    </row>
    <row r="282" s="2" customFormat="1" ht="16.5" customHeight="1">
      <c r="A282" s="30"/>
      <c r="B282" s="163"/>
      <c r="C282" s="164" t="s">
        <v>410</v>
      </c>
      <c r="D282" s="164" t="s">
        <v>141</v>
      </c>
      <c r="E282" s="165" t="s">
        <v>411</v>
      </c>
      <c r="F282" s="166" t="s">
        <v>412</v>
      </c>
      <c r="G282" s="167" t="s">
        <v>390</v>
      </c>
      <c r="H282" s="168">
        <v>1150</v>
      </c>
      <c r="I282" s="169">
        <v>17.100000000000001</v>
      </c>
      <c r="J282" s="169">
        <f>ROUND(I282*H282,2)</f>
        <v>19665</v>
      </c>
      <c r="K282" s="170"/>
      <c r="L282" s="31"/>
      <c r="M282" s="171" t="s">
        <v>1</v>
      </c>
      <c r="N282" s="172" t="s">
        <v>36</v>
      </c>
      <c r="O282" s="173">
        <v>0.029999999999999999</v>
      </c>
      <c r="P282" s="173">
        <f>O282*H282</f>
        <v>34.5</v>
      </c>
      <c r="Q282" s="173">
        <v>2.0000000000000002E-05</v>
      </c>
      <c r="R282" s="173">
        <f>Q282*H282</f>
        <v>0.023000000000000003</v>
      </c>
      <c r="S282" s="173">
        <v>0</v>
      </c>
      <c r="T282" s="174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75" t="s">
        <v>231</v>
      </c>
      <c r="AT282" s="175" t="s">
        <v>141</v>
      </c>
      <c r="AU282" s="175" t="s">
        <v>80</v>
      </c>
      <c r="AY282" s="17" t="s">
        <v>139</v>
      </c>
      <c r="BE282" s="176">
        <f>IF(N282="základní",J282,0)</f>
        <v>19665</v>
      </c>
      <c r="BF282" s="176">
        <f>IF(N282="snížená",J282,0)</f>
        <v>0</v>
      </c>
      <c r="BG282" s="176">
        <f>IF(N282="zákl. přenesená",J282,0)</f>
        <v>0</v>
      </c>
      <c r="BH282" s="176">
        <f>IF(N282="sníž. přenesená",J282,0)</f>
        <v>0</v>
      </c>
      <c r="BI282" s="176">
        <f>IF(N282="nulová",J282,0)</f>
        <v>0</v>
      </c>
      <c r="BJ282" s="17" t="s">
        <v>76</v>
      </c>
      <c r="BK282" s="176">
        <f>ROUND(I282*H282,2)</f>
        <v>19665</v>
      </c>
      <c r="BL282" s="17" t="s">
        <v>231</v>
      </c>
      <c r="BM282" s="175" t="s">
        <v>413</v>
      </c>
    </row>
    <row r="283" s="2" customFormat="1" ht="16.5" customHeight="1">
      <c r="A283" s="30"/>
      <c r="B283" s="163"/>
      <c r="C283" s="194" t="s">
        <v>414</v>
      </c>
      <c r="D283" s="194" t="s">
        <v>352</v>
      </c>
      <c r="E283" s="195" t="s">
        <v>415</v>
      </c>
      <c r="F283" s="196" t="s">
        <v>416</v>
      </c>
      <c r="G283" s="197" t="s">
        <v>198</v>
      </c>
      <c r="H283" s="198">
        <v>15.753</v>
      </c>
      <c r="I283" s="199">
        <v>9870</v>
      </c>
      <c r="J283" s="199">
        <f>ROUND(I283*H283,2)</f>
        <v>155482.10999999999</v>
      </c>
      <c r="K283" s="200"/>
      <c r="L283" s="201"/>
      <c r="M283" s="202" t="s">
        <v>1</v>
      </c>
      <c r="N283" s="203" t="s">
        <v>36</v>
      </c>
      <c r="O283" s="173">
        <v>0</v>
      </c>
      <c r="P283" s="173">
        <f>O283*H283</f>
        <v>0</v>
      </c>
      <c r="Q283" s="173">
        <v>0.55000000000000004</v>
      </c>
      <c r="R283" s="173">
        <f>Q283*H283</f>
        <v>8.6641500000000011</v>
      </c>
      <c r="S283" s="173">
        <v>0</v>
      </c>
      <c r="T283" s="174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75" t="s">
        <v>303</v>
      </c>
      <c r="AT283" s="175" t="s">
        <v>352</v>
      </c>
      <c r="AU283" s="175" t="s">
        <v>80</v>
      </c>
      <c r="AY283" s="17" t="s">
        <v>139</v>
      </c>
      <c r="BE283" s="176">
        <f>IF(N283="základní",J283,0)</f>
        <v>155482.10999999999</v>
      </c>
      <c r="BF283" s="176">
        <f>IF(N283="snížená",J283,0)</f>
        <v>0</v>
      </c>
      <c r="BG283" s="176">
        <f>IF(N283="zákl. přenesená",J283,0)</f>
        <v>0</v>
      </c>
      <c r="BH283" s="176">
        <f>IF(N283="sníž. přenesená",J283,0)</f>
        <v>0</v>
      </c>
      <c r="BI283" s="176">
        <f>IF(N283="nulová",J283,0)</f>
        <v>0</v>
      </c>
      <c r="BJ283" s="17" t="s">
        <v>76</v>
      </c>
      <c r="BK283" s="176">
        <f>ROUND(I283*H283,2)</f>
        <v>155482.10999999999</v>
      </c>
      <c r="BL283" s="17" t="s">
        <v>231</v>
      </c>
      <c r="BM283" s="175" t="s">
        <v>417</v>
      </c>
    </row>
    <row r="284" s="13" customFormat="1">
      <c r="A284" s="13"/>
      <c r="B284" s="181"/>
      <c r="C284" s="13"/>
      <c r="D284" s="177" t="s">
        <v>148</v>
      </c>
      <c r="E284" s="182" t="s">
        <v>1</v>
      </c>
      <c r="F284" s="183" t="s">
        <v>418</v>
      </c>
      <c r="G284" s="13"/>
      <c r="H284" s="184">
        <v>11.305</v>
      </c>
      <c r="I284" s="13"/>
      <c r="J284" s="13"/>
      <c r="K284" s="13"/>
      <c r="L284" s="181"/>
      <c r="M284" s="185"/>
      <c r="N284" s="186"/>
      <c r="O284" s="186"/>
      <c r="P284" s="186"/>
      <c r="Q284" s="186"/>
      <c r="R284" s="186"/>
      <c r="S284" s="186"/>
      <c r="T284" s="18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2" t="s">
        <v>148</v>
      </c>
      <c r="AU284" s="182" t="s">
        <v>80</v>
      </c>
      <c r="AV284" s="13" t="s">
        <v>80</v>
      </c>
      <c r="AW284" s="13" t="s">
        <v>28</v>
      </c>
      <c r="AX284" s="13" t="s">
        <v>71</v>
      </c>
      <c r="AY284" s="182" t="s">
        <v>139</v>
      </c>
    </row>
    <row r="285" s="13" customFormat="1">
      <c r="A285" s="13"/>
      <c r="B285" s="181"/>
      <c r="C285" s="13"/>
      <c r="D285" s="177" t="s">
        <v>148</v>
      </c>
      <c r="E285" s="182" t="s">
        <v>1</v>
      </c>
      <c r="F285" s="183" t="s">
        <v>419</v>
      </c>
      <c r="G285" s="13"/>
      <c r="H285" s="184">
        <v>2.7599999999999998</v>
      </c>
      <c r="I285" s="13"/>
      <c r="J285" s="13"/>
      <c r="K285" s="13"/>
      <c r="L285" s="181"/>
      <c r="M285" s="185"/>
      <c r="N285" s="186"/>
      <c r="O285" s="186"/>
      <c r="P285" s="186"/>
      <c r="Q285" s="186"/>
      <c r="R285" s="186"/>
      <c r="S285" s="186"/>
      <c r="T285" s="18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2" t="s">
        <v>148</v>
      </c>
      <c r="AU285" s="182" t="s">
        <v>80</v>
      </c>
      <c r="AV285" s="13" t="s">
        <v>80</v>
      </c>
      <c r="AW285" s="13" t="s">
        <v>28</v>
      </c>
      <c r="AX285" s="13" t="s">
        <v>71</v>
      </c>
      <c r="AY285" s="182" t="s">
        <v>139</v>
      </c>
    </row>
    <row r="286" s="13" customFormat="1">
      <c r="A286" s="13"/>
      <c r="B286" s="181"/>
      <c r="C286" s="13"/>
      <c r="D286" s="177" t="s">
        <v>148</v>
      </c>
      <c r="E286" s="13"/>
      <c r="F286" s="183" t="s">
        <v>420</v>
      </c>
      <c r="G286" s="13"/>
      <c r="H286" s="184">
        <v>15.753</v>
      </c>
      <c r="I286" s="13"/>
      <c r="J286" s="13"/>
      <c r="K286" s="13"/>
      <c r="L286" s="181"/>
      <c r="M286" s="185"/>
      <c r="N286" s="186"/>
      <c r="O286" s="186"/>
      <c r="P286" s="186"/>
      <c r="Q286" s="186"/>
      <c r="R286" s="186"/>
      <c r="S286" s="186"/>
      <c r="T286" s="18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2" t="s">
        <v>148</v>
      </c>
      <c r="AU286" s="182" t="s">
        <v>80</v>
      </c>
      <c r="AV286" s="13" t="s">
        <v>80</v>
      </c>
      <c r="AW286" s="13" t="s">
        <v>3</v>
      </c>
      <c r="AX286" s="13" t="s">
        <v>76</v>
      </c>
      <c r="AY286" s="182" t="s">
        <v>139</v>
      </c>
    </row>
    <row r="287" s="2" customFormat="1" ht="24.15" customHeight="1">
      <c r="A287" s="30"/>
      <c r="B287" s="163"/>
      <c r="C287" s="164" t="s">
        <v>421</v>
      </c>
      <c r="D287" s="164" t="s">
        <v>141</v>
      </c>
      <c r="E287" s="165" t="s">
        <v>422</v>
      </c>
      <c r="F287" s="166" t="s">
        <v>423</v>
      </c>
      <c r="G287" s="167" t="s">
        <v>198</v>
      </c>
      <c r="H287" s="168">
        <v>15.753</v>
      </c>
      <c r="I287" s="169">
        <v>1860</v>
      </c>
      <c r="J287" s="169">
        <f>ROUND(I287*H287,2)</f>
        <v>29300.580000000002</v>
      </c>
      <c r="K287" s="170"/>
      <c r="L287" s="31"/>
      <c r="M287" s="171" t="s">
        <v>1</v>
      </c>
      <c r="N287" s="172" t="s">
        <v>36</v>
      </c>
      <c r="O287" s="173">
        <v>0</v>
      </c>
      <c r="P287" s="173">
        <f>O287*H287</f>
        <v>0</v>
      </c>
      <c r="Q287" s="173">
        <v>0.023300000000000001</v>
      </c>
      <c r="R287" s="173">
        <f>Q287*H287</f>
        <v>0.36704490000000001</v>
      </c>
      <c r="S287" s="173">
        <v>0</v>
      </c>
      <c r="T287" s="174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75" t="s">
        <v>231</v>
      </c>
      <c r="AT287" s="175" t="s">
        <v>141</v>
      </c>
      <c r="AU287" s="175" t="s">
        <v>80</v>
      </c>
      <c r="AY287" s="17" t="s">
        <v>139</v>
      </c>
      <c r="BE287" s="176">
        <f>IF(N287="základní",J287,0)</f>
        <v>29300.580000000002</v>
      </c>
      <c r="BF287" s="176">
        <f>IF(N287="snížená",J287,0)</f>
        <v>0</v>
      </c>
      <c r="BG287" s="176">
        <f>IF(N287="zákl. přenesená",J287,0)</f>
        <v>0</v>
      </c>
      <c r="BH287" s="176">
        <f>IF(N287="sníž. přenesená",J287,0)</f>
        <v>0</v>
      </c>
      <c r="BI287" s="176">
        <f>IF(N287="nulová",J287,0)</f>
        <v>0</v>
      </c>
      <c r="BJ287" s="17" t="s">
        <v>76</v>
      </c>
      <c r="BK287" s="176">
        <f>ROUND(I287*H287,2)</f>
        <v>29300.580000000002</v>
      </c>
      <c r="BL287" s="17" t="s">
        <v>231</v>
      </c>
      <c r="BM287" s="175" t="s">
        <v>424</v>
      </c>
    </row>
    <row r="288" s="2" customFormat="1" ht="24.15" customHeight="1">
      <c r="A288" s="30"/>
      <c r="B288" s="163"/>
      <c r="C288" s="164" t="s">
        <v>425</v>
      </c>
      <c r="D288" s="164" t="s">
        <v>141</v>
      </c>
      <c r="E288" s="165" t="s">
        <v>426</v>
      </c>
      <c r="F288" s="166" t="s">
        <v>427</v>
      </c>
      <c r="G288" s="167" t="s">
        <v>160</v>
      </c>
      <c r="H288" s="168">
        <v>839.5</v>
      </c>
      <c r="I288" s="169">
        <v>469</v>
      </c>
      <c r="J288" s="169">
        <f>ROUND(I288*H288,2)</f>
        <v>393725.5</v>
      </c>
      <c r="K288" s="170"/>
      <c r="L288" s="31"/>
      <c r="M288" s="171" t="s">
        <v>1</v>
      </c>
      <c r="N288" s="172" t="s">
        <v>36</v>
      </c>
      <c r="O288" s="173">
        <v>0.32200000000000001</v>
      </c>
      <c r="P288" s="173">
        <f>O288*H288</f>
        <v>270.31900000000002</v>
      </c>
      <c r="Q288" s="173">
        <v>0.011520000000000001</v>
      </c>
      <c r="R288" s="173">
        <f>Q288*H288</f>
        <v>9.6710400000000014</v>
      </c>
      <c r="S288" s="173">
        <v>0</v>
      </c>
      <c r="T288" s="174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75" t="s">
        <v>231</v>
      </c>
      <c r="AT288" s="175" t="s">
        <v>141</v>
      </c>
      <c r="AU288" s="175" t="s">
        <v>80</v>
      </c>
      <c r="AY288" s="17" t="s">
        <v>139</v>
      </c>
      <c r="BE288" s="176">
        <f>IF(N288="základní",J288,0)</f>
        <v>393725.5</v>
      </c>
      <c r="BF288" s="176">
        <f>IF(N288="snížená",J288,0)</f>
        <v>0</v>
      </c>
      <c r="BG288" s="176">
        <f>IF(N288="zákl. přenesená",J288,0)</f>
        <v>0</v>
      </c>
      <c r="BH288" s="176">
        <f>IF(N288="sníž. přenesená",J288,0)</f>
        <v>0</v>
      </c>
      <c r="BI288" s="176">
        <f>IF(N288="nulová",J288,0)</f>
        <v>0</v>
      </c>
      <c r="BJ288" s="17" t="s">
        <v>76</v>
      </c>
      <c r="BK288" s="176">
        <f>ROUND(I288*H288,2)</f>
        <v>393725.5</v>
      </c>
      <c r="BL288" s="17" t="s">
        <v>231</v>
      </c>
      <c r="BM288" s="175" t="s">
        <v>428</v>
      </c>
    </row>
    <row r="289" s="2" customFormat="1" ht="24.15" customHeight="1">
      <c r="A289" s="30"/>
      <c r="B289" s="163"/>
      <c r="C289" s="164" t="s">
        <v>429</v>
      </c>
      <c r="D289" s="164" t="s">
        <v>141</v>
      </c>
      <c r="E289" s="165" t="s">
        <v>430</v>
      </c>
      <c r="F289" s="166" t="s">
        <v>431</v>
      </c>
      <c r="G289" s="167" t="s">
        <v>160</v>
      </c>
      <c r="H289" s="168">
        <v>839.5</v>
      </c>
      <c r="I289" s="169">
        <v>48.700000000000003</v>
      </c>
      <c r="J289" s="169">
        <f>ROUND(I289*H289,2)</f>
        <v>40883.650000000001</v>
      </c>
      <c r="K289" s="170"/>
      <c r="L289" s="31"/>
      <c r="M289" s="171" t="s">
        <v>1</v>
      </c>
      <c r="N289" s="172" t="s">
        <v>36</v>
      </c>
      <c r="O289" s="173">
        <v>0.32200000000000001</v>
      </c>
      <c r="P289" s="173">
        <f>O289*H289</f>
        <v>270.31900000000002</v>
      </c>
      <c r="Q289" s="173">
        <v>0.011520000000000001</v>
      </c>
      <c r="R289" s="173">
        <f>Q289*H289</f>
        <v>9.6710400000000014</v>
      </c>
      <c r="S289" s="173">
        <v>0</v>
      </c>
      <c r="T289" s="174">
        <f>S289*H289</f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175" t="s">
        <v>231</v>
      </c>
      <c r="AT289" s="175" t="s">
        <v>141</v>
      </c>
      <c r="AU289" s="175" t="s">
        <v>80</v>
      </c>
      <c r="AY289" s="17" t="s">
        <v>139</v>
      </c>
      <c r="BE289" s="176">
        <f>IF(N289="základní",J289,0)</f>
        <v>40883.650000000001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7" t="s">
        <v>76</v>
      </c>
      <c r="BK289" s="176">
        <f>ROUND(I289*H289,2)</f>
        <v>40883.650000000001</v>
      </c>
      <c r="BL289" s="17" t="s">
        <v>231</v>
      </c>
      <c r="BM289" s="175" t="s">
        <v>432</v>
      </c>
    </row>
    <row r="290" s="2" customFormat="1" ht="16.5" customHeight="1">
      <c r="A290" s="30"/>
      <c r="B290" s="163"/>
      <c r="C290" s="164" t="s">
        <v>433</v>
      </c>
      <c r="D290" s="164" t="s">
        <v>141</v>
      </c>
      <c r="E290" s="165" t="s">
        <v>434</v>
      </c>
      <c r="F290" s="166" t="s">
        <v>435</v>
      </c>
      <c r="G290" s="167" t="s">
        <v>390</v>
      </c>
      <c r="H290" s="168">
        <v>1150</v>
      </c>
      <c r="I290" s="169">
        <v>92.299999999999997</v>
      </c>
      <c r="J290" s="169">
        <f>ROUND(I290*H290,2)</f>
        <v>106145</v>
      </c>
      <c r="K290" s="170"/>
      <c r="L290" s="31"/>
      <c r="M290" s="171" t="s">
        <v>1</v>
      </c>
      <c r="N290" s="172" t="s">
        <v>36</v>
      </c>
      <c r="O290" s="173">
        <v>0.14699999999999999</v>
      </c>
      <c r="P290" s="173">
        <f>O290*H290</f>
        <v>169.04999999999998</v>
      </c>
      <c r="Q290" s="173">
        <v>1.0000000000000001E-05</v>
      </c>
      <c r="R290" s="173">
        <f>Q290*H290</f>
        <v>0.011500000000000002</v>
      </c>
      <c r="S290" s="173">
        <v>0</v>
      </c>
      <c r="T290" s="174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75" t="s">
        <v>231</v>
      </c>
      <c r="AT290" s="175" t="s">
        <v>141</v>
      </c>
      <c r="AU290" s="175" t="s">
        <v>80</v>
      </c>
      <c r="AY290" s="17" t="s">
        <v>139</v>
      </c>
      <c r="BE290" s="176">
        <f>IF(N290="základní",J290,0)</f>
        <v>106145</v>
      </c>
      <c r="BF290" s="176">
        <f>IF(N290="snížená",J290,0)</f>
        <v>0</v>
      </c>
      <c r="BG290" s="176">
        <f>IF(N290="zákl. přenesená",J290,0)</f>
        <v>0</v>
      </c>
      <c r="BH290" s="176">
        <f>IF(N290="sníž. přenesená",J290,0)</f>
        <v>0</v>
      </c>
      <c r="BI290" s="176">
        <f>IF(N290="nulová",J290,0)</f>
        <v>0</v>
      </c>
      <c r="BJ290" s="17" t="s">
        <v>76</v>
      </c>
      <c r="BK290" s="176">
        <f>ROUND(I290*H290,2)</f>
        <v>106145</v>
      </c>
      <c r="BL290" s="17" t="s">
        <v>231</v>
      </c>
      <c r="BM290" s="175" t="s">
        <v>436</v>
      </c>
    </row>
    <row r="291" s="2" customFormat="1" ht="16.5" customHeight="1">
      <c r="A291" s="30"/>
      <c r="B291" s="163"/>
      <c r="C291" s="194" t="s">
        <v>437</v>
      </c>
      <c r="D291" s="194" t="s">
        <v>352</v>
      </c>
      <c r="E291" s="195" t="s">
        <v>415</v>
      </c>
      <c r="F291" s="196" t="s">
        <v>416</v>
      </c>
      <c r="G291" s="197" t="s">
        <v>198</v>
      </c>
      <c r="H291" s="198">
        <v>1.9319999999999999</v>
      </c>
      <c r="I291" s="199">
        <v>9870</v>
      </c>
      <c r="J291" s="199">
        <f>ROUND(I291*H291,2)</f>
        <v>19068.84</v>
      </c>
      <c r="K291" s="200"/>
      <c r="L291" s="201"/>
      <c r="M291" s="202" t="s">
        <v>1</v>
      </c>
      <c r="N291" s="203" t="s">
        <v>36</v>
      </c>
      <c r="O291" s="173">
        <v>0</v>
      </c>
      <c r="P291" s="173">
        <f>O291*H291</f>
        <v>0</v>
      </c>
      <c r="Q291" s="173">
        <v>0.55000000000000004</v>
      </c>
      <c r="R291" s="173">
        <f>Q291*H291</f>
        <v>1.0626</v>
      </c>
      <c r="S291" s="173">
        <v>0</v>
      </c>
      <c r="T291" s="174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75" t="s">
        <v>303</v>
      </c>
      <c r="AT291" s="175" t="s">
        <v>352</v>
      </c>
      <c r="AU291" s="175" t="s">
        <v>80</v>
      </c>
      <c r="AY291" s="17" t="s">
        <v>139</v>
      </c>
      <c r="BE291" s="176">
        <f>IF(N291="základní",J291,0)</f>
        <v>19068.84</v>
      </c>
      <c r="BF291" s="176">
        <f>IF(N291="snížená",J291,0)</f>
        <v>0</v>
      </c>
      <c r="BG291" s="176">
        <f>IF(N291="zákl. přenesená",J291,0)</f>
        <v>0</v>
      </c>
      <c r="BH291" s="176">
        <f>IF(N291="sníž. přenesená",J291,0)</f>
        <v>0</v>
      </c>
      <c r="BI291" s="176">
        <f>IF(N291="nulová",J291,0)</f>
        <v>0</v>
      </c>
      <c r="BJ291" s="17" t="s">
        <v>76</v>
      </c>
      <c r="BK291" s="176">
        <f>ROUND(I291*H291,2)</f>
        <v>19068.84</v>
      </c>
      <c r="BL291" s="17" t="s">
        <v>231</v>
      </c>
      <c r="BM291" s="175" t="s">
        <v>438</v>
      </c>
    </row>
    <row r="292" s="13" customFormat="1">
      <c r="A292" s="13"/>
      <c r="B292" s="181"/>
      <c r="C292" s="13"/>
      <c r="D292" s="177" t="s">
        <v>148</v>
      </c>
      <c r="E292" s="182" t="s">
        <v>1</v>
      </c>
      <c r="F292" s="183" t="s">
        <v>439</v>
      </c>
      <c r="G292" s="13"/>
      <c r="H292" s="184">
        <v>1.7250000000000001</v>
      </c>
      <c r="I292" s="13"/>
      <c r="J292" s="13"/>
      <c r="K292" s="13"/>
      <c r="L292" s="181"/>
      <c r="M292" s="185"/>
      <c r="N292" s="186"/>
      <c r="O292" s="186"/>
      <c r="P292" s="186"/>
      <c r="Q292" s="186"/>
      <c r="R292" s="186"/>
      <c r="S292" s="186"/>
      <c r="T292" s="18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2" t="s">
        <v>148</v>
      </c>
      <c r="AU292" s="182" t="s">
        <v>80</v>
      </c>
      <c r="AV292" s="13" t="s">
        <v>80</v>
      </c>
      <c r="AW292" s="13" t="s">
        <v>28</v>
      </c>
      <c r="AX292" s="13" t="s">
        <v>71</v>
      </c>
      <c r="AY292" s="182" t="s">
        <v>139</v>
      </c>
    </row>
    <row r="293" s="13" customFormat="1">
      <c r="A293" s="13"/>
      <c r="B293" s="181"/>
      <c r="C293" s="13"/>
      <c r="D293" s="177" t="s">
        <v>148</v>
      </c>
      <c r="E293" s="13"/>
      <c r="F293" s="183" t="s">
        <v>440</v>
      </c>
      <c r="G293" s="13"/>
      <c r="H293" s="184">
        <v>1.9319999999999999</v>
      </c>
      <c r="I293" s="13"/>
      <c r="J293" s="13"/>
      <c r="K293" s="13"/>
      <c r="L293" s="181"/>
      <c r="M293" s="185"/>
      <c r="N293" s="186"/>
      <c r="O293" s="186"/>
      <c r="P293" s="186"/>
      <c r="Q293" s="186"/>
      <c r="R293" s="186"/>
      <c r="S293" s="186"/>
      <c r="T293" s="18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2" t="s">
        <v>148</v>
      </c>
      <c r="AU293" s="182" t="s">
        <v>80</v>
      </c>
      <c r="AV293" s="13" t="s">
        <v>80</v>
      </c>
      <c r="AW293" s="13" t="s">
        <v>3</v>
      </c>
      <c r="AX293" s="13" t="s">
        <v>76</v>
      </c>
      <c r="AY293" s="182" t="s">
        <v>139</v>
      </c>
    </row>
    <row r="294" s="2" customFormat="1" ht="37.8" customHeight="1">
      <c r="A294" s="30"/>
      <c r="B294" s="163"/>
      <c r="C294" s="164" t="s">
        <v>441</v>
      </c>
      <c r="D294" s="164" t="s">
        <v>141</v>
      </c>
      <c r="E294" s="165" t="s">
        <v>442</v>
      </c>
      <c r="F294" s="166" t="s">
        <v>443</v>
      </c>
      <c r="G294" s="167" t="s">
        <v>165</v>
      </c>
      <c r="H294" s="168">
        <v>2500</v>
      </c>
      <c r="I294" s="169">
        <v>45</v>
      </c>
      <c r="J294" s="169">
        <f>ROUND(I294*H294,2)</f>
        <v>112500</v>
      </c>
      <c r="K294" s="170"/>
      <c r="L294" s="31"/>
      <c r="M294" s="171" t="s">
        <v>1</v>
      </c>
      <c r="N294" s="172" t="s">
        <v>36</v>
      </c>
      <c r="O294" s="173">
        <v>0.63400000000000001</v>
      </c>
      <c r="P294" s="173">
        <f>O294*H294</f>
        <v>1585</v>
      </c>
      <c r="Q294" s="173">
        <v>0</v>
      </c>
      <c r="R294" s="173">
        <f>Q294*H294</f>
        <v>0</v>
      </c>
      <c r="S294" s="173">
        <v>0</v>
      </c>
      <c r="T294" s="174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75" t="s">
        <v>231</v>
      </c>
      <c r="AT294" s="175" t="s">
        <v>141</v>
      </c>
      <c r="AU294" s="175" t="s">
        <v>80</v>
      </c>
      <c r="AY294" s="17" t="s">
        <v>139</v>
      </c>
      <c r="BE294" s="176">
        <f>IF(N294="základní",J294,0)</f>
        <v>112500</v>
      </c>
      <c r="BF294" s="176">
        <f>IF(N294="snížená",J294,0)</f>
        <v>0</v>
      </c>
      <c r="BG294" s="176">
        <f>IF(N294="zákl. přenesená",J294,0)</f>
        <v>0</v>
      </c>
      <c r="BH294" s="176">
        <f>IF(N294="sníž. přenesená",J294,0)</f>
        <v>0</v>
      </c>
      <c r="BI294" s="176">
        <f>IF(N294="nulová",J294,0)</f>
        <v>0</v>
      </c>
      <c r="BJ294" s="17" t="s">
        <v>76</v>
      </c>
      <c r="BK294" s="176">
        <f>ROUND(I294*H294,2)</f>
        <v>112500</v>
      </c>
      <c r="BL294" s="17" t="s">
        <v>231</v>
      </c>
      <c r="BM294" s="175" t="s">
        <v>444</v>
      </c>
    </row>
    <row r="295" s="2" customFormat="1" ht="24.15" customHeight="1">
      <c r="A295" s="30"/>
      <c r="B295" s="163"/>
      <c r="C295" s="164" t="s">
        <v>445</v>
      </c>
      <c r="D295" s="164" t="s">
        <v>141</v>
      </c>
      <c r="E295" s="165" t="s">
        <v>446</v>
      </c>
      <c r="F295" s="166" t="s">
        <v>447</v>
      </c>
      <c r="G295" s="167" t="s">
        <v>160</v>
      </c>
      <c r="H295" s="168">
        <v>839.5</v>
      </c>
      <c r="I295" s="169">
        <v>41.600000000000001</v>
      </c>
      <c r="J295" s="169">
        <f>ROUND(I295*H295,2)</f>
        <v>34923.199999999997</v>
      </c>
      <c r="K295" s="170"/>
      <c r="L295" s="31"/>
      <c r="M295" s="171" t="s">
        <v>1</v>
      </c>
      <c r="N295" s="172" t="s">
        <v>36</v>
      </c>
      <c r="O295" s="173">
        <v>0</v>
      </c>
      <c r="P295" s="173">
        <f>O295*H295</f>
        <v>0</v>
      </c>
      <c r="Q295" s="173">
        <v>0.00018000000000000001</v>
      </c>
      <c r="R295" s="173">
        <f>Q295*H295</f>
        <v>0.15111000000000002</v>
      </c>
      <c r="S295" s="173">
        <v>0</v>
      </c>
      <c r="T295" s="174">
        <f>S295*H295</f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75" t="s">
        <v>231</v>
      </c>
      <c r="AT295" s="175" t="s">
        <v>141</v>
      </c>
      <c r="AU295" s="175" t="s">
        <v>80</v>
      </c>
      <c r="AY295" s="17" t="s">
        <v>139</v>
      </c>
      <c r="BE295" s="176">
        <f>IF(N295="základní",J295,0)</f>
        <v>34923.199999999997</v>
      </c>
      <c r="BF295" s="176">
        <f>IF(N295="snížená",J295,0)</f>
        <v>0</v>
      </c>
      <c r="BG295" s="176">
        <f>IF(N295="zákl. přenesená",J295,0)</f>
        <v>0</v>
      </c>
      <c r="BH295" s="176">
        <f>IF(N295="sníž. přenesená",J295,0)</f>
        <v>0</v>
      </c>
      <c r="BI295" s="176">
        <f>IF(N295="nulová",J295,0)</f>
        <v>0</v>
      </c>
      <c r="BJ295" s="17" t="s">
        <v>76</v>
      </c>
      <c r="BK295" s="176">
        <f>ROUND(I295*H295,2)</f>
        <v>34923.199999999997</v>
      </c>
      <c r="BL295" s="17" t="s">
        <v>231</v>
      </c>
      <c r="BM295" s="175" t="s">
        <v>448</v>
      </c>
    </row>
    <row r="296" s="2" customFormat="1" ht="24.15" customHeight="1">
      <c r="A296" s="30"/>
      <c r="B296" s="163"/>
      <c r="C296" s="164" t="s">
        <v>449</v>
      </c>
      <c r="D296" s="164" t="s">
        <v>141</v>
      </c>
      <c r="E296" s="165" t="s">
        <v>450</v>
      </c>
      <c r="F296" s="166" t="s">
        <v>451</v>
      </c>
      <c r="G296" s="167" t="s">
        <v>144</v>
      </c>
      <c r="H296" s="168">
        <v>43.448999999999998</v>
      </c>
      <c r="I296" s="169">
        <v>2000</v>
      </c>
      <c r="J296" s="169">
        <f>ROUND(I296*H296,2)</f>
        <v>86898</v>
      </c>
      <c r="K296" s="170"/>
      <c r="L296" s="31"/>
      <c r="M296" s="171" t="s">
        <v>1</v>
      </c>
      <c r="N296" s="172" t="s">
        <v>36</v>
      </c>
      <c r="O296" s="173">
        <v>2.052</v>
      </c>
      <c r="P296" s="173">
        <f>O296*H296</f>
        <v>89.157347999999999</v>
      </c>
      <c r="Q296" s="173">
        <v>0</v>
      </c>
      <c r="R296" s="173">
        <f>Q296*H296</f>
        <v>0</v>
      </c>
      <c r="S296" s="173">
        <v>0</v>
      </c>
      <c r="T296" s="174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75" t="s">
        <v>231</v>
      </c>
      <c r="AT296" s="175" t="s">
        <v>141</v>
      </c>
      <c r="AU296" s="175" t="s">
        <v>80</v>
      </c>
      <c r="AY296" s="17" t="s">
        <v>139</v>
      </c>
      <c r="BE296" s="176">
        <f>IF(N296="základní",J296,0)</f>
        <v>86898</v>
      </c>
      <c r="BF296" s="176">
        <f>IF(N296="snížená",J296,0)</f>
        <v>0</v>
      </c>
      <c r="BG296" s="176">
        <f>IF(N296="zákl. přenesená",J296,0)</f>
        <v>0</v>
      </c>
      <c r="BH296" s="176">
        <f>IF(N296="sníž. přenesená",J296,0)</f>
        <v>0</v>
      </c>
      <c r="BI296" s="176">
        <f>IF(N296="nulová",J296,0)</f>
        <v>0</v>
      </c>
      <c r="BJ296" s="17" t="s">
        <v>76</v>
      </c>
      <c r="BK296" s="176">
        <f>ROUND(I296*H296,2)</f>
        <v>86898</v>
      </c>
      <c r="BL296" s="17" t="s">
        <v>231</v>
      </c>
      <c r="BM296" s="175" t="s">
        <v>452</v>
      </c>
    </row>
    <row r="297" s="2" customFormat="1" ht="24.15" customHeight="1">
      <c r="A297" s="30"/>
      <c r="B297" s="163"/>
      <c r="C297" s="164" t="s">
        <v>453</v>
      </c>
      <c r="D297" s="164" t="s">
        <v>141</v>
      </c>
      <c r="E297" s="165" t="s">
        <v>454</v>
      </c>
      <c r="F297" s="166" t="s">
        <v>455</v>
      </c>
      <c r="G297" s="167" t="s">
        <v>144</v>
      </c>
      <c r="H297" s="168">
        <v>43.448999999999998</v>
      </c>
      <c r="I297" s="169">
        <v>799</v>
      </c>
      <c r="J297" s="169">
        <f>ROUND(I297*H297,2)</f>
        <v>34715.75</v>
      </c>
      <c r="K297" s="170"/>
      <c r="L297" s="31"/>
      <c r="M297" s="171" t="s">
        <v>1</v>
      </c>
      <c r="N297" s="172" t="s">
        <v>36</v>
      </c>
      <c r="O297" s="173">
        <v>1.5700000000000001</v>
      </c>
      <c r="P297" s="173">
        <f>O297*H297</f>
        <v>68.214929999999995</v>
      </c>
      <c r="Q297" s="173">
        <v>0</v>
      </c>
      <c r="R297" s="173">
        <f>Q297*H297</f>
        <v>0</v>
      </c>
      <c r="S297" s="173">
        <v>0</v>
      </c>
      <c r="T297" s="174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75" t="s">
        <v>231</v>
      </c>
      <c r="AT297" s="175" t="s">
        <v>141</v>
      </c>
      <c r="AU297" s="175" t="s">
        <v>80</v>
      </c>
      <c r="AY297" s="17" t="s">
        <v>139</v>
      </c>
      <c r="BE297" s="176">
        <f>IF(N297="základní",J297,0)</f>
        <v>34715.75</v>
      </c>
      <c r="BF297" s="176">
        <f>IF(N297="snížená",J297,0)</f>
        <v>0</v>
      </c>
      <c r="BG297" s="176">
        <f>IF(N297="zákl. přenesená",J297,0)</f>
        <v>0</v>
      </c>
      <c r="BH297" s="176">
        <f>IF(N297="sníž. přenesená",J297,0)</f>
        <v>0</v>
      </c>
      <c r="BI297" s="176">
        <f>IF(N297="nulová",J297,0)</f>
        <v>0</v>
      </c>
      <c r="BJ297" s="17" t="s">
        <v>76</v>
      </c>
      <c r="BK297" s="176">
        <f>ROUND(I297*H297,2)</f>
        <v>34715.75</v>
      </c>
      <c r="BL297" s="17" t="s">
        <v>231</v>
      </c>
      <c r="BM297" s="175" t="s">
        <v>456</v>
      </c>
    </row>
    <row r="298" s="12" customFormat="1" ht="22.8" customHeight="1">
      <c r="A298" s="12"/>
      <c r="B298" s="151"/>
      <c r="C298" s="12"/>
      <c r="D298" s="152" t="s">
        <v>70</v>
      </c>
      <c r="E298" s="161" t="s">
        <v>457</v>
      </c>
      <c r="F298" s="161" t="s">
        <v>458</v>
      </c>
      <c r="G298" s="12"/>
      <c r="H298" s="12"/>
      <c r="I298" s="12"/>
      <c r="J298" s="162">
        <f>BK298</f>
        <v>1611524.9300000002</v>
      </c>
      <c r="K298" s="12"/>
      <c r="L298" s="151"/>
      <c r="M298" s="155"/>
      <c r="N298" s="156"/>
      <c r="O298" s="156"/>
      <c r="P298" s="157">
        <f>SUM(P299:P346)</f>
        <v>1000.443491</v>
      </c>
      <c r="Q298" s="156"/>
      <c r="R298" s="157">
        <f>SUM(R299:R346)</f>
        <v>16.572709329999999</v>
      </c>
      <c r="S298" s="156"/>
      <c r="T298" s="158">
        <f>SUM(T299:T346)</f>
        <v>1.8943680000000001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52" t="s">
        <v>80</v>
      </c>
      <c r="AT298" s="159" t="s">
        <v>70</v>
      </c>
      <c r="AU298" s="159" t="s">
        <v>76</v>
      </c>
      <c r="AY298" s="152" t="s">
        <v>139</v>
      </c>
      <c r="BK298" s="160">
        <f>SUM(BK299:BK346)</f>
        <v>1611524.9300000002</v>
      </c>
    </row>
    <row r="299" s="2" customFormat="1" ht="24.15" customHeight="1">
      <c r="A299" s="30"/>
      <c r="B299" s="163"/>
      <c r="C299" s="164" t="s">
        <v>459</v>
      </c>
      <c r="D299" s="164" t="s">
        <v>141</v>
      </c>
      <c r="E299" s="165" t="s">
        <v>460</v>
      </c>
      <c r="F299" s="166" t="s">
        <v>461</v>
      </c>
      <c r="G299" s="167" t="s">
        <v>160</v>
      </c>
      <c r="H299" s="168">
        <v>72.924999999999997</v>
      </c>
      <c r="I299" s="169">
        <v>1831.75</v>
      </c>
      <c r="J299" s="169">
        <f>ROUND(I299*H299,2)</f>
        <v>133580.37</v>
      </c>
      <c r="K299" s="170"/>
      <c r="L299" s="31"/>
      <c r="M299" s="171" t="s">
        <v>1</v>
      </c>
      <c r="N299" s="172" t="s">
        <v>36</v>
      </c>
      <c r="O299" s="173">
        <v>1.224</v>
      </c>
      <c r="P299" s="173">
        <f>O299*H299</f>
        <v>89.260199999999998</v>
      </c>
      <c r="Q299" s="173">
        <v>0.047199999999999999</v>
      </c>
      <c r="R299" s="173">
        <f>Q299*H299</f>
        <v>3.4420599999999997</v>
      </c>
      <c r="S299" s="173">
        <v>0</v>
      </c>
      <c r="T299" s="174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75" t="s">
        <v>231</v>
      </c>
      <c r="AT299" s="175" t="s">
        <v>141</v>
      </c>
      <c r="AU299" s="175" t="s">
        <v>80</v>
      </c>
      <c r="AY299" s="17" t="s">
        <v>139</v>
      </c>
      <c r="BE299" s="176">
        <f>IF(N299="základní",J299,0)</f>
        <v>133580.37</v>
      </c>
      <c r="BF299" s="176">
        <f>IF(N299="snížená",J299,0)</f>
        <v>0</v>
      </c>
      <c r="BG299" s="176">
        <f>IF(N299="zákl. přenesená",J299,0)</f>
        <v>0</v>
      </c>
      <c r="BH299" s="176">
        <f>IF(N299="sníž. přenesená",J299,0)</f>
        <v>0</v>
      </c>
      <c r="BI299" s="176">
        <f>IF(N299="nulová",J299,0)</f>
        <v>0</v>
      </c>
      <c r="BJ299" s="17" t="s">
        <v>76</v>
      </c>
      <c r="BK299" s="176">
        <f>ROUND(I299*H299,2)</f>
        <v>133580.37</v>
      </c>
      <c r="BL299" s="17" t="s">
        <v>231</v>
      </c>
      <c r="BM299" s="175" t="s">
        <v>462</v>
      </c>
    </row>
    <row r="300" s="13" customFormat="1">
      <c r="A300" s="13"/>
      <c r="B300" s="181"/>
      <c r="C300" s="13"/>
      <c r="D300" s="177" t="s">
        <v>148</v>
      </c>
      <c r="E300" s="182" t="s">
        <v>1</v>
      </c>
      <c r="F300" s="183" t="s">
        <v>463</v>
      </c>
      <c r="G300" s="13"/>
      <c r="H300" s="184">
        <v>68.599999999999994</v>
      </c>
      <c r="I300" s="13"/>
      <c r="J300" s="13"/>
      <c r="K300" s="13"/>
      <c r="L300" s="181"/>
      <c r="M300" s="185"/>
      <c r="N300" s="186"/>
      <c r="O300" s="186"/>
      <c r="P300" s="186"/>
      <c r="Q300" s="186"/>
      <c r="R300" s="186"/>
      <c r="S300" s="186"/>
      <c r="T300" s="18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2" t="s">
        <v>148</v>
      </c>
      <c r="AU300" s="182" t="s">
        <v>80</v>
      </c>
      <c r="AV300" s="13" t="s">
        <v>80</v>
      </c>
      <c r="AW300" s="13" t="s">
        <v>28</v>
      </c>
      <c r="AX300" s="13" t="s">
        <v>71</v>
      </c>
      <c r="AY300" s="182" t="s">
        <v>139</v>
      </c>
    </row>
    <row r="301" s="13" customFormat="1">
      <c r="A301" s="13"/>
      <c r="B301" s="181"/>
      <c r="C301" s="13"/>
      <c r="D301" s="177" t="s">
        <v>148</v>
      </c>
      <c r="E301" s="182" t="s">
        <v>1</v>
      </c>
      <c r="F301" s="183" t="s">
        <v>464</v>
      </c>
      <c r="G301" s="13"/>
      <c r="H301" s="184">
        <v>4.3250000000000002</v>
      </c>
      <c r="I301" s="13"/>
      <c r="J301" s="13"/>
      <c r="K301" s="13"/>
      <c r="L301" s="181"/>
      <c r="M301" s="185"/>
      <c r="N301" s="186"/>
      <c r="O301" s="186"/>
      <c r="P301" s="186"/>
      <c r="Q301" s="186"/>
      <c r="R301" s="186"/>
      <c r="S301" s="186"/>
      <c r="T301" s="18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2" t="s">
        <v>148</v>
      </c>
      <c r="AU301" s="182" t="s">
        <v>80</v>
      </c>
      <c r="AV301" s="13" t="s">
        <v>80</v>
      </c>
      <c r="AW301" s="13" t="s">
        <v>28</v>
      </c>
      <c r="AX301" s="13" t="s">
        <v>71</v>
      </c>
      <c r="AY301" s="182" t="s">
        <v>139</v>
      </c>
    </row>
    <row r="302" s="2" customFormat="1" ht="33" customHeight="1">
      <c r="A302" s="30"/>
      <c r="B302" s="163"/>
      <c r="C302" s="164" t="s">
        <v>465</v>
      </c>
      <c r="D302" s="164" t="s">
        <v>141</v>
      </c>
      <c r="E302" s="165" t="s">
        <v>466</v>
      </c>
      <c r="F302" s="166" t="s">
        <v>467</v>
      </c>
      <c r="G302" s="167" t="s">
        <v>160</v>
      </c>
      <c r="H302" s="168">
        <v>107.678</v>
      </c>
      <c r="I302" s="169">
        <v>2072.3800000000001</v>
      </c>
      <c r="J302" s="169">
        <f>ROUND(I302*H302,2)</f>
        <v>223149.73000000001</v>
      </c>
      <c r="K302" s="170"/>
      <c r="L302" s="31"/>
      <c r="M302" s="171" t="s">
        <v>1</v>
      </c>
      <c r="N302" s="172" t="s">
        <v>36</v>
      </c>
      <c r="O302" s="173">
        <v>1.296</v>
      </c>
      <c r="P302" s="173">
        <f>O302*H302</f>
        <v>139.55068800000001</v>
      </c>
      <c r="Q302" s="173">
        <v>0.053409999999999999</v>
      </c>
      <c r="R302" s="173">
        <f>Q302*H302</f>
        <v>5.7510819799999995</v>
      </c>
      <c r="S302" s="173">
        <v>0</v>
      </c>
      <c r="T302" s="174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75" t="s">
        <v>231</v>
      </c>
      <c r="AT302" s="175" t="s">
        <v>141</v>
      </c>
      <c r="AU302" s="175" t="s">
        <v>80</v>
      </c>
      <c r="AY302" s="17" t="s">
        <v>139</v>
      </c>
      <c r="BE302" s="176">
        <f>IF(N302="základní",J302,0)</f>
        <v>223149.73000000001</v>
      </c>
      <c r="BF302" s="176">
        <f>IF(N302="snížená",J302,0)</f>
        <v>0</v>
      </c>
      <c r="BG302" s="176">
        <f>IF(N302="zákl. přenesená",J302,0)</f>
        <v>0</v>
      </c>
      <c r="BH302" s="176">
        <f>IF(N302="sníž. přenesená",J302,0)</f>
        <v>0</v>
      </c>
      <c r="BI302" s="176">
        <f>IF(N302="nulová",J302,0)</f>
        <v>0</v>
      </c>
      <c r="BJ302" s="17" t="s">
        <v>76</v>
      </c>
      <c r="BK302" s="176">
        <f>ROUND(I302*H302,2)</f>
        <v>223149.73000000001</v>
      </c>
      <c r="BL302" s="17" t="s">
        <v>231</v>
      </c>
      <c r="BM302" s="175" t="s">
        <v>468</v>
      </c>
    </row>
    <row r="303" s="13" customFormat="1">
      <c r="A303" s="13"/>
      <c r="B303" s="181"/>
      <c r="C303" s="13"/>
      <c r="D303" s="177" t="s">
        <v>148</v>
      </c>
      <c r="E303" s="182" t="s">
        <v>1</v>
      </c>
      <c r="F303" s="183" t="s">
        <v>469</v>
      </c>
      <c r="G303" s="13"/>
      <c r="H303" s="184">
        <v>3.8999999999999999</v>
      </c>
      <c r="I303" s="13"/>
      <c r="J303" s="13"/>
      <c r="K303" s="13"/>
      <c r="L303" s="181"/>
      <c r="M303" s="185"/>
      <c r="N303" s="186"/>
      <c r="O303" s="186"/>
      <c r="P303" s="186"/>
      <c r="Q303" s="186"/>
      <c r="R303" s="186"/>
      <c r="S303" s="186"/>
      <c r="T303" s="18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2" t="s">
        <v>148</v>
      </c>
      <c r="AU303" s="182" t="s">
        <v>80</v>
      </c>
      <c r="AV303" s="13" t="s">
        <v>80</v>
      </c>
      <c r="AW303" s="13" t="s">
        <v>28</v>
      </c>
      <c r="AX303" s="13" t="s">
        <v>71</v>
      </c>
      <c r="AY303" s="182" t="s">
        <v>139</v>
      </c>
    </row>
    <row r="304" s="13" customFormat="1">
      <c r="A304" s="13"/>
      <c r="B304" s="181"/>
      <c r="C304" s="13"/>
      <c r="D304" s="177" t="s">
        <v>148</v>
      </c>
      <c r="E304" s="182" t="s">
        <v>1</v>
      </c>
      <c r="F304" s="183" t="s">
        <v>470</v>
      </c>
      <c r="G304" s="13"/>
      <c r="H304" s="184">
        <v>78.935000000000002</v>
      </c>
      <c r="I304" s="13"/>
      <c r="J304" s="13"/>
      <c r="K304" s="13"/>
      <c r="L304" s="181"/>
      <c r="M304" s="185"/>
      <c r="N304" s="186"/>
      <c r="O304" s="186"/>
      <c r="P304" s="186"/>
      <c r="Q304" s="186"/>
      <c r="R304" s="186"/>
      <c r="S304" s="186"/>
      <c r="T304" s="18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2" t="s">
        <v>148</v>
      </c>
      <c r="AU304" s="182" t="s">
        <v>80</v>
      </c>
      <c r="AV304" s="13" t="s">
        <v>80</v>
      </c>
      <c r="AW304" s="13" t="s">
        <v>28</v>
      </c>
      <c r="AX304" s="13" t="s">
        <v>71</v>
      </c>
      <c r="AY304" s="182" t="s">
        <v>139</v>
      </c>
    </row>
    <row r="305" s="13" customFormat="1">
      <c r="A305" s="13"/>
      <c r="B305" s="181"/>
      <c r="C305" s="13"/>
      <c r="D305" s="177" t="s">
        <v>148</v>
      </c>
      <c r="E305" s="182" t="s">
        <v>1</v>
      </c>
      <c r="F305" s="183" t="s">
        <v>471</v>
      </c>
      <c r="G305" s="13"/>
      <c r="H305" s="184">
        <v>13.875</v>
      </c>
      <c r="I305" s="13"/>
      <c r="J305" s="13"/>
      <c r="K305" s="13"/>
      <c r="L305" s="181"/>
      <c r="M305" s="185"/>
      <c r="N305" s="186"/>
      <c r="O305" s="186"/>
      <c r="P305" s="186"/>
      <c r="Q305" s="186"/>
      <c r="R305" s="186"/>
      <c r="S305" s="186"/>
      <c r="T305" s="18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2" t="s">
        <v>148</v>
      </c>
      <c r="AU305" s="182" t="s">
        <v>80</v>
      </c>
      <c r="AV305" s="13" t="s">
        <v>80</v>
      </c>
      <c r="AW305" s="13" t="s">
        <v>28</v>
      </c>
      <c r="AX305" s="13" t="s">
        <v>71</v>
      </c>
      <c r="AY305" s="182" t="s">
        <v>139</v>
      </c>
    </row>
    <row r="306" s="13" customFormat="1">
      <c r="A306" s="13"/>
      <c r="B306" s="181"/>
      <c r="C306" s="13"/>
      <c r="D306" s="177" t="s">
        <v>148</v>
      </c>
      <c r="E306" s="182" t="s">
        <v>1</v>
      </c>
      <c r="F306" s="183" t="s">
        <v>472</v>
      </c>
      <c r="G306" s="13"/>
      <c r="H306" s="184">
        <v>10.968</v>
      </c>
      <c r="I306" s="13"/>
      <c r="J306" s="13"/>
      <c r="K306" s="13"/>
      <c r="L306" s="181"/>
      <c r="M306" s="185"/>
      <c r="N306" s="186"/>
      <c r="O306" s="186"/>
      <c r="P306" s="186"/>
      <c r="Q306" s="186"/>
      <c r="R306" s="186"/>
      <c r="S306" s="186"/>
      <c r="T306" s="18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2" t="s">
        <v>148</v>
      </c>
      <c r="AU306" s="182" t="s">
        <v>80</v>
      </c>
      <c r="AV306" s="13" t="s">
        <v>80</v>
      </c>
      <c r="AW306" s="13" t="s">
        <v>28</v>
      </c>
      <c r="AX306" s="13" t="s">
        <v>71</v>
      </c>
      <c r="AY306" s="182" t="s">
        <v>139</v>
      </c>
    </row>
    <row r="307" s="2" customFormat="1" ht="16.5" customHeight="1">
      <c r="A307" s="30"/>
      <c r="B307" s="163"/>
      <c r="C307" s="164" t="s">
        <v>473</v>
      </c>
      <c r="D307" s="164" t="s">
        <v>141</v>
      </c>
      <c r="E307" s="165" t="s">
        <v>474</v>
      </c>
      <c r="F307" s="166" t="s">
        <v>475</v>
      </c>
      <c r="G307" s="167" t="s">
        <v>390</v>
      </c>
      <c r="H307" s="168">
        <v>27.100000000000001</v>
      </c>
      <c r="I307" s="169">
        <v>509</v>
      </c>
      <c r="J307" s="169">
        <f>ROUND(I307*H307,2)</f>
        <v>13793.9</v>
      </c>
      <c r="K307" s="170"/>
      <c r="L307" s="31"/>
      <c r="M307" s="171" t="s">
        <v>1</v>
      </c>
      <c r="N307" s="172" t="s">
        <v>36</v>
      </c>
      <c r="O307" s="173">
        <v>0.72999999999999998</v>
      </c>
      <c r="P307" s="173">
        <f>O307*H307</f>
        <v>19.783000000000001</v>
      </c>
      <c r="Q307" s="173">
        <v>0.00092000000000000003</v>
      </c>
      <c r="R307" s="173">
        <f>Q307*H307</f>
        <v>0.024932000000000003</v>
      </c>
      <c r="S307" s="173">
        <v>0</v>
      </c>
      <c r="T307" s="174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75" t="s">
        <v>231</v>
      </c>
      <c r="AT307" s="175" t="s">
        <v>141</v>
      </c>
      <c r="AU307" s="175" t="s">
        <v>80</v>
      </c>
      <c r="AY307" s="17" t="s">
        <v>139</v>
      </c>
      <c r="BE307" s="176">
        <f>IF(N307="základní",J307,0)</f>
        <v>13793.9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7" t="s">
        <v>76</v>
      </c>
      <c r="BK307" s="176">
        <f>ROUND(I307*H307,2)</f>
        <v>13793.9</v>
      </c>
      <c r="BL307" s="17" t="s">
        <v>231</v>
      </c>
      <c r="BM307" s="175" t="s">
        <v>476</v>
      </c>
    </row>
    <row r="308" s="13" customFormat="1">
      <c r="A308" s="13"/>
      <c r="B308" s="181"/>
      <c r="C308" s="13"/>
      <c r="D308" s="177" t="s">
        <v>148</v>
      </c>
      <c r="E308" s="182" t="s">
        <v>1</v>
      </c>
      <c r="F308" s="183" t="s">
        <v>477</v>
      </c>
      <c r="G308" s="13"/>
      <c r="H308" s="184">
        <v>27.100000000000001</v>
      </c>
      <c r="I308" s="13"/>
      <c r="J308" s="13"/>
      <c r="K308" s="13"/>
      <c r="L308" s="181"/>
      <c r="M308" s="185"/>
      <c r="N308" s="186"/>
      <c r="O308" s="186"/>
      <c r="P308" s="186"/>
      <c r="Q308" s="186"/>
      <c r="R308" s="186"/>
      <c r="S308" s="186"/>
      <c r="T308" s="18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2" t="s">
        <v>148</v>
      </c>
      <c r="AU308" s="182" t="s">
        <v>80</v>
      </c>
      <c r="AV308" s="13" t="s">
        <v>80</v>
      </c>
      <c r="AW308" s="13" t="s">
        <v>28</v>
      </c>
      <c r="AX308" s="13" t="s">
        <v>71</v>
      </c>
      <c r="AY308" s="182" t="s">
        <v>139</v>
      </c>
    </row>
    <row r="309" s="2" customFormat="1" ht="21.75" customHeight="1">
      <c r="A309" s="30"/>
      <c r="B309" s="163"/>
      <c r="C309" s="164" t="s">
        <v>478</v>
      </c>
      <c r="D309" s="164" t="s">
        <v>141</v>
      </c>
      <c r="E309" s="165" t="s">
        <v>479</v>
      </c>
      <c r="F309" s="166" t="s">
        <v>480</v>
      </c>
      <c r="G309" s="167" t="s">
        <v>390</v>
      </c>
      <c r="H309" s="168">
        <v>50</v>
      </c>
      <c r="I309" s="169">
        <v>687</v>
      </c>
      <c r="J309" s="169">
        <f>ROUND(I309*H309,2)</f>
        <v>34350</v>
      </c>
      <c r="K309" s="170"/>
      <c r="L309" s="31"/>
      <c r="M309" s="171" t="s">
        <v>1</v>
      </c>
      <c r="N309" s="172" t="s">
        <v>36</v>
      </c>
      <c r="O309" s="173">
        <v>1</v>
      </c>
      <c r="P309" s="173">
        <f>O309*H309</f>
        <v>50</v>
      </c>
      <c r="Q309" s="173">
        <v>0.0051900000000000002</v>
      </c>
      <c r="R309" s="173">
        <f>Q309*H309</f>
        <v>0.25950000000000001</v>
      </c>
      <c r="S309" s="173">
        <v>0</v>
      </c>
      <c r="T309" s="174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75" t="s">
        <v>231</v>
      </c>
      <c r="AT309" s="175" t="s">
        <v>141</v>
      </c>
      <c r="AU309" s="175" t="s">
        <v>80</v>
      </c>
      <c r="AY309" s="17" t="s">
        <v>139</v>
      </c>
      <c r="BE309" s="176">
        <f>IF(N309="základní",J309,0)</f>
        <v>34350</v>
      </c>
      <c r="BF309" s="176">
        <f>IF(N309="snížená",J309,0)</f>
        <v>0</v>
      </c>
      <c r="BG309" s="176">
        <f>IF(N309="zákl. přenesená",J309,0)</f>
        <v>0</v>
      </c>
      <c r="BH309" s="176">
        <f>IF(N309="sníž. přenesená",J309,0)</f>
        <v>0</v>
      </c>
      <c r="BI309" s="176">
        <f>IF(N309="nulová",J309,0)</f>
        <v>0</v>
      </c>
      <c r="BJ309" s="17" t="s">
        <v>76</v>
      </c>
      <c r="BK309" s="176">
        <f>ROUND(I309*H309,2)</f>
        <v>34350</v>
      </c>
      <c r="BL309" s="17" t="s">
        <v>231</v>
      </c>
      <c r="BM309" s="175" t="s">
        <v>481</v>
      </c>
    </row>
    <row r="310" s="2" customFormat="1" ht="33" customHeight="1">
      <c r="A310" s="30"/>
      <c r="B310" s="163"/>
      <c r="C310" s="164" t="s">
        <v>482</v>
      </c>
      <c r="D310" s="164" t="s">
        <v>141</v>
      </c>
      <c r="E310" s="165" t="s">
        <v>483</v>
      </c>
      <c r="F310" s="166" t="s">
        <v>484</v>
      </c>
      <c r="G310" s="167" t="s">
        <v>160</v>
      </c>
      <c r="H310" s="168">
        <v>78.935000000000002</v>
      </c>
      <c r="I310" s="169">
        <v>222</v>
      </c>
      <c r="J310" s="169">
        <f>ROUND(I310*H310,2)</f>
        <v>17523.57</v>
      </c>
      <c r="K310" s="170"/>
      <c r="L310" s="31"/>
      <c r="M310" s="171" t="s">
        <v>1</v>
      </c>
      <c r="N310" s="172" t="s">
        <v>36</v>
      </c>
      <c r="O310" s="173">
        <v>0.20000000000000001</v>
      </c>
      <c r="P310" s="173">
        <f>O310*H310</f>
        <v>15.787000000000001</v>
      </c>
      <c r="Q310" s="173">
        <v>0.0016100000000000001</v>
      </c>
      <c r="R310" s="173">
        <f>Q310*H310</f>
        <v>0.12708535000000001</v>
      </c>
      <c r="S310" s="173">
        <v>0</v>
      </c>
      <c r="T310" s="174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75" t="s">
        <v>231</v>
      </c>
      <c r="AT310" s="175" t="s">
        <v>141</v>
      </c>
      <c r="AU310" s="175" t="s">
        <v>80</v>
      </c>
      <c r="AY310" s="17" t="s">
        <v>139</v>
      </c>
      <c r="BE310" s="176">
        <f>IF(N310="základní",J310,0)</f>
        <v>17523.57</v>
      </c>
      <c r="BF310" s="176">
        <f>IF(N310="snížená",J310,0)</f>
        <v>0</v>
      </c>
      <c r="BG310" s="176">
        <f>IF(N310="zákl. přenesená",J310,0)</f>
        <v>0</v>
      </c>
      <c r="BH310" s="176">
        <f>IF(N310="sníž. přenesená",J310,0)</f>
        <v>0</v>
      </c>
      <c r="BI310" s="176">
        <f>IF(N310="nulová",J310,0)</f>
        <v>0</v>
      </c>
      <c r="BJ310" s="17" t="s">
        <v>76</v>
      </c>
      <c r="BK310" s="176">
        <f>ROUND(I310*H310,2)</f>
        <v>17523.57</v>
      </c>
      <c r="BL310" s="17" t="s">
        <v>231</v>
      </c>
      <c r="BM310" s="175" t="s">
        <v>485</v>
      </c>
    </row>
    <row r="311" s="13" customFormat="1">
      <c r="A311" s="13"/>
      <c r="B311" s="181"/>
      <c r="C311" s="13"/>
      <c r="D311" s="177" t="s">
        <v>148</v>
      </c>
      <c r="E311" s="182" t="s">
        <v>1</v>
      </c>
      <c r="F311" s="183" t="s">
        <v>470</v>
      </c>
      <c r="G311" s="13"/>
      <c r="H311" s="184">
        <v>78.935000000000002</v>
      </c>
      <c r="I311" s="13"/>
      <c r="J311" s="13"/>
      <c r="K311" s="13"/>
      <c r="L311" s="181"/>
      <c r="M311" s="185"/>
      <c r="N311" s="186"/>
      <c r="O311" s="186"/>
      <c r="P311" s="186"/>
      <c r="Q311" s="186"/>
      <c r="R311" s="186"/>
      <c r="S311" s="186"/>
      <c r="T311" s="18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2" t="s">
        <v>148</v>
      </c>
      <c r="AU311" s="182" t="s">
        <v>80</v>
      </c>
      <c r="AV311" s="13" t="s">
        <v>80</v>
      </c>
      <c r="AW311" s="13" t="s">
        <v>28</v>
      </c>
      <c r="AX311" s="13" t="s">
        <v>71</v>
      </c>
      <c r="AY311" s="182" t="s">
        <v>139</v>
      </c>
    </row>
    <row r="312" s="2" customFormat="1" ht="16.5" customHeight="1">
      <c r="A312" s="30"/>
      <c r="B312" s="163"/>
      <c r="C312" s="164" t="s">
        <v>486</v>
      </c>
      <c r="D312" s="164" t="s">
        <v>141</v>
      </c>
      <c r="E312" s="165" t="s">
        <v>487</v>
      </c>
      <c r="F312" s="166" t="s">
        <v>488</v>
      </c>
      <c r="G312" s="167" t="s">
        <v>160</v>
      </c>
      <c r="H312" s="168">
        <v>169.63499999999999</v>
      </c>
      <c r="I312" s="169">
        <v>171</v>
      </c>
      <c r="J312" s="169">
        <f>ROUND(I312*H312,2)</f>
        <v>29007.59</v>
      </c>
      <c r="K312" s="170"/>
      <c r="L312" s="31"/>
      <c r="M312" s="171" t="s">
        <v>1</v>
      </c>
      <c r="N312" s="172" t="s">
        <v>36</v>
      </c>
      <c r="O312" s="173">
        <v>0.20000000000000001</v>
      </c>
      <c r="P312" s="173">
        <f>O312*H312</f>
        <v>33.927</v>
      </c>
      <c r="Q312" s="173">
        <v>0.0014</v>
      </c>
      <c r="R312" s="173">
        <f>Q312*H312</f>
        <v>0.23748899999999998</v>
      </c>
      <c r="S312" s="173">
        <v>0</v>
      </c>
      <c r="T312" s="174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75" t="s">
        <v>231</v>
      </c>
      <c r="AT312" s="175" t="s">
        <v>141</v>
      </c>
      <c r="AU312" s="175" t="s">
        <v>80</v>
      </c>
      <c r="AY312" s="17" t="s">
        <v>139</v>
      </c>
      <c r="BE312" s="176">
        <f>IF(N312="základní",J312,0)</f>
        <v>29007.59</v>
      </c>
      <c r="BF312" s="176">
        <f>IF(N312="snížená",J312,0)</f>
        <v>0</v>
      </c>
      <c r="BG312" s="176">
        <f>IF(N312="zákl. přenesená",J312,0)</f>
        <v>0</v>
      </c>
      <c r="BH312" s="176">
        <f>IF(N312="sníž. přenesená",J312,0)</f>
        <v>0</v>
      </c>
      <c r="BI312" s="176">
        <f>IF(N312="nulová",J312,0)</f>
        <v>0</v>
      </c>
      <c r="BJ312" s="17" t="s">
        <v>76</v>
      </c>
      <c r="BK312" s="176">
        <f>ROUND(I312*H312,2)</f>
        <v>29007.59</v>
      </c>
      <c r="BL312" s="17" t="s">
        <v>231</v>
      </c>
      <c r="BM312" s="175" t="s">
        <v>489</v>
      </c>
    </row>
    <row r="313" s="13" customFormat="1">
      <c r="A313" s="13"/>
      <c r="B313" s="181"/>
      <c r="C313" s="13"/>
      <c r="D313" s="177" t="s">
        <v>148</v>
      </c>
      <c r="E313" s="182" t="s">
        <v>1</v>
      </c>
      <c r="F313" s="183" t="s">
        <v>490</v>
      </c>
      <c r="G313" s="13"/>
      <c r="H313" s="184">
        <v>169.63499999999999</v>
      </c>
      <c r="I313" s="13"/>
      <c r="J313" s="13"/>
      <c r="K313" s="13"/>
      <c r="L313" s="181"/>
      <c r="M313" s="185"/>
      <c r="N313" s="186"/>
      <c r="O313" s="186"/>
      <c r="P313" s="186"/>
      <c r="Q313" s="186"/>
      <c r="R313" s="186"/>
      <c r="S313" s="186"/>
      <c r="T313" s="18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2" t="s">
        <v>148</v>
      </c>
      <c r="AU313" s="182" t="s">
        <v>80</v>
      </c>
      <c r="AV313" s="13" t="s">
        <v>80</v>
      </c>
      <c r="AW313" s="13" t="s">
        <v>28</v>
      </c>
      <c r="AX313" s="13" t="s">
        <v>71</v>
      </c>
      <c r="AY313" s="182" t="s">
        <v>139</v>
      </c>
    </row>
    <row r="314" s="2" customFormat="1" ht="24.15" customHeight="1">
      <c r="A314" s="30"/>
      <c r="B314" s="163"/>
      <c r="C314" s="164" t="s">
        <v>491</v>
      </c>
      <c r="D314" s="164" t="s">
        <v>141</v>
      </c>
      <c r="E314" s="165" t="s">
        <v>492</v>
      </c>
      <c r="F314" s="166" t="s">
        <v>493</v>
      </c>
      <c r="G314" s="167" t="s">
        <v>160</v>
      </c>
      <c r="H314" s="168">
        <v>33.600000000000001</v>
      </c>
      <c r="I314" s="169">
        <v>119</v>
      </c>
      <c r="J314" s="169">
        <f>ROUND(I314*H314,2)</f>
        <v>3998.4000000000001</v>
      </c>
      <c r="K314" s="170"/>
      <c r="L314" s="31"/>
      <c r="M314" s="171" t="s">
        <v>1</v>
      </c>
      <c r="N314" s="172" t="s">
        <v>36</v>
      </c>
      <c r="O314" s="173">
        <v>0.25700000000000001</v>
      </c>
      <c r="P314" s="173">
        <f>O314*H314</f>
        <v>8.6352000000000011</v>
      </c>
      <c r="Q314" s="173">
        <v>0</v>
      </c>
      <c r="R314" s="173">
        <f>Q314*H314</f>
        <v>0</v>
      </c>
      <c r="S314" s="173">
        <v>0.05638</v>
      </c>
      <c r="T314" s="174">
        <f>S314*H314</f>
        <v>1.8943680000000001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75" t="s">
        <v>231</v>
      </c>
      <c r="AT314" s="175" t="s">
        <v>141</v>
      </c>
      <c r="AU314" s="175" t="s">
        <v>80</v>
      </c>
      <c r="AY314" s="17" t="s">
        <v>139</v>
      </c>
      <c r="BE314" s="176">
        <f>IF(N314="základní",J314,0)</f>
        <v>3998.4000000000001</v>
      </c>
      <c r="BF314" s="176">
        <f>IF(N314="snížená",J314,0)</f>
        <v>0</v>
      </c>
      <c r="BG314" s="176">
        <f>IF(N314="zákl. přenesená",J314,0)</f>
        <v>0</v>
      </c>
      <c r="BH314" s="176">
        <f>IF(N314="sníž. přenesená",J314,0)</f>
        <v>0</v>
      </c>
      <c r="BI314" s="176">
        <f>IF(N314="nulová",J314,0)</f>
        <v>0</v>
      </c>
      <c r="BJ314" s="17" t="s">
        <v>76</v>
      </c>
      <c r="BK314" s="176">
        <f>ROUND(I314*H314,2)</f>
        <v>3998.4000000000001</v>
      </c>
      <c r="BL314" s="17" t="s">
        <v>231</v>
      </c>
      <c r="BM314" s="175" t="s">
        <v>494</v>
      </c>
    </row>
    <row r="315" s="13" customFormat="1">
      <c r="A315" s="13"/>
      <c r="B315" s="181"/>
      <c r="C315" s="13"/>
      <c r="D315" s="177" t="s">
        <v>148</v>
      </c>
      <c r="E315" s="182" t="s">
        <v>1</v>
      </c>
      <c r="F315" s="183" t="s">
        <v>495</v>
      </c>
      <c r="G315" s="13"/>
      <c r="H315" s="184">
        <v>33.600000000000001</v>
      </c>
      <c r="I315" s="13"/>
      <c r="J315" s="13"/>
      <c r="K315" s="13"/>
      <c r="L315" s="181"/>
      <c r="M315" s="185"/>
      <c r="N315" s="186"/>
      <c r="O315" s="186"/>
      <c r="P315" s="186"/>
      <c r="Q315" s="186"/>
      <c r="R315" s="186"/>
      <c r="S315" s="186"/>
      <c r="T315" s="18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2" t="s">
        <v>148</v>
      </c>
      <c r="AU315" s="182" t="s">
        <v>80</v>
      </c>
      <c r="AV315" s="13" t="s">
        <v>80</v>
      </c>
      <c r="AW315" s="13" t="s">
        <v>28</v>
      </c>
      <c r="AX315" s="13" t="s">
        <v>71</v>
      </c>
      <c r="AY315" s="182" t="s">
        <v>139</v>
      </c>
    </row>
    <row r="316" s="2" customFormat="1" ht="33" customHeight="1">
      <c r="A316" s="30"/>
      <c r="B316" s="163"/>
      <c r="C316" s="164" t="s">
        <v>496</v>
      </c>
      <c r="D316" s="164" t="s">
        <v>141</v>
      </c>
      <c r="E316" s="165" t="s">
        <v>497</v>
      </c>
      <c r="F316" s="166" t="s">
        <v>498</v>
      </c>
      <c r="G316" s="167" t="s">
        <v>160</v>
      </c>
      <c r="H316" s="168">
        <v>45.780000000000001</v>
      </c>
      <c r="I316" s="169">
        <v>980.61000000000001</v>
      </c>
      <c r="J316" s="169">
        <f>ROUND(I316*H316,2)</f>
        <v>44892.330000000002</v>
      </c>
      <c r="K316" s="170"/>
      <c r="L316" s="31"/>
      <c r="M316" s="171" t="s">
        <v>1</v>
      </c>
      <c r="N316" s="172" t="s">
        <v>36</v>
      </c>
      <c r="O316" s="173">
        <v>0.84899999999999998</v>
      </c>
      <c r="P316" s="173">
        <f>O316*H316</f>
        <v>38.867220000000003</v>
      </c>
      <c r="Q316" s="173">
        <v>0.017950000000000001</v>
      </c>
      <c r="R316" s="173">
        <f>Q316*H316</f>
        <v>0.82175100000000001</v>
      </c>
      <c r="S316" s="173">
        <v>0</v>
      </c>
      <c r="T316" s="174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75" t="s">
        <v>231</v>
      </c>
      <c r="AT316" s="175" t="s">
        <v>141</v>
      </c>
      <c r="AU316" s="175" t="s">
        <v>80</v>
      </c>
      <c r="AY316" s="17" t="s">
        <v>139</v>
      </c>
      <c r="BE316" s="176">
        <f>IF(N316="základní",J316,0)</f>
        <v>44892.330000000002</v>
      </c>
      <c r="BF316" s="176">
        <f>IF(N316="snížená",J316,0)</f>
        <v>0</v>
      </c>
      <c r="BG316" s="176">
        <f>IF(N316="zákl. přenesená",J316,0)</f>
        <v>0</v>
      </c>
      <c r="BH316" s="176">
        <f>IF(N316="sníž. přenesená",J316,0)</f>
        <v>0</v>
      </c>
      <c r="BI316" s="176">
        <f>IF(N316="nulová",J316,0)</f>
        <v>0</v>
      </c>
      <c r="BJ316" s="17" t="s">
        <v>76</v>
      </c>
      <c r="BK316" s="176">
        <f>ROUND(I316*H316,2)</f>
        <v>44892.330000000002</v>
      </c>
      <c r="BL316" s="17" t="s">
        <v>231</v>
      </c>
      <c r="BM316" s="175" t="s">
        <v>499</v>
      </c>
    </row>
    <row r="317" s="13" customFormat="1">
      <c r="A317" s="13"/>
      <c r="B317" s="181"/>
      <c r="C317" s="13"/>
      <c r="D317" s="177" t="s">
        <v>148</v>
      </c>
      <c r="E317" s="182" t="s">
        <v>1</v>
      </c>
      <c r="F317" s="183" t="s">
        <v>500</v>
      </c>
      <c r="G317" s="13"/>
      <c r="H317" s="184">
        <v>45.780000000000001</v>
      </c>
      <c r="I317" s="13"/>
      <c r="J317" s="13"/>
      <c r="K317" s="13"/>
      <c r="L317" s="181"/>
      <c r="M317" s="185"/>
      <c r="N317" s="186"/>
      <c r="O317" s="186"/>
      <c r="P317" s="186"/>
      <c r="Q317" s="186"/>
      <c r="R317" s="186"/>
      <c r="S317" s="186"/>
      <c r="T317" s="18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2" t="s">
        <v>148</v>
      </c>
      <c r="AU317" s="182" t="s">
        <v>80</v>
      </c>
      <c r="AV317" s="13" t="s">
        <v>80</v>
      </c>
      <c r="AW317" s="13" t="s">
        <v>28</v>
      </c>
      <c r="AX317" s="13" t="s">
        <v>71</v>
      </c>
      <c r="AY317" s="182" t="s">
        <v>139</v>
      </c>
    </row>
    <row r="318" s="2" customFormat="1" ht="24.15" customHeight="1">
      <c r="A318" s="30"/>
      <c r="B318" s="163"/>
      <c r="C318" s="164" t="s">
        <v>501</v>
      </c>
      <c r="D318" s="164" t="s">
        <v>141</v>
      </c>
      <c r="E318" s="165" t="s">
        <v>502</v>
      </c>
      <c r="F318" s="166" t="s">
        <v>503</v>
      </c>
      <c r="G318" s="167" t="s">
        <v>160</v>
      </c>
      <c r="H318" s="168">
        <v>166.625</v>
      </c>
      <c r="I318" s="169">
        <v>958</v>
      </c>
      <c r="J318" s="169">
        <f>ROUND(I318*H318,2)</f>
        <v>159626.75</v>
      </c>
      <c r="K318" s="170"/>
      <c r="L318" s="31"/>
      <c r="M318" s="171" t="s">
        <v>1</v>
      </c>
      <c r="N318" s="172" t="s">
        <v>36</v>
      </c>
      <c r="O318" s="173">
        <v>1.018</v>
      </c>
      <c r="P318" s="173">
        <f>O318*H318</f>
        <v>169.62424999999999</v>
      </c>
      <c r="Q318" s="173">
        <v>0.016910000000000001</v>
      </c>
      <c r="R318" s="173">
        <f>Q318*H318</f>
        <v>2.8176287500000003</v>
      </c>
      <c r="S318" s="173">
        <v>0</v>
      </c>
      <c r="T318" s="174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75" t="s">
        <v>231</v>
      </c>
      <c r="AT318" s="175" t="s">
        <v>141</v>
      </c>
      <c r="AU318" s="175" t="s">
        <v>80</v>
      </c>
      <c r="AY318" s="17" t="s">
        <v>139</v>
      </c>
      <c r="BE318" s="176">
        <f>IF(N318="základní",J318,0)</f>
        <v>159626.75</v>
      </c>
      <c r="BF318" s="176">
        <f>IF(N318="snížená",J318,0)</f>
        <v>0</v>
      </c>
      <c r="BG318" s="176">
        <f>IF(N318="zákl. přenesená",J318,0)</f>
        <v>0</v>
      </c>
      <c r="BH318" s="176">
        <f>IF(N318="sníž. přenesená",J318,0)</f>
        <v>0</v>
      </c>
      <c r="BI318" s="176">
        <f>IF(N318="nulová",J318,0)</f>
        <v>0</v>
      </c>
      <c r="BJ318" s="17" t="s">
        <v>76</v>
      </c>
      <c r="BK318" s="176">
        <f>ROUND(I318*H318,2)</f>
        <v>159626.75</v>
      </c>
      <c r="BL318" s="17" t="s">
        <v>231</v>
      </c>
      <c r="BM318" s="175" t="s">
        <v>504</v>
      </c>
    </row>
    <row r="319" s="13" customFormat="1">
      <c r="A319" s="13"/>
      <c r="B319" s="181"/>
      <c r="C319" s="13"/>
      <c r="D319" s="177" t="s">
        <v>148</v>
      </c>
      <c r="E319" s="182" t="s">
        <v>1</v>
      </c>
      <c r="F319" s="183" t="s">
        <v>505</v>
      </c>
      <c r="G319" s="13"/>
      <c r="H319" s="184">
        <v>162.125</v>
      </c>
      <c r="I319" s="13"/>
      <c r="J319" s="13"/>
      <c r="K319" s="13"/>
      <c r="L319" s="181"/>
      <c r="M319" s="185"/>
      <c r="N319" s="186"/>
      <c r="O319" s="186"/>
      <c r="P319" s="186"/>
      <c r="Q319" s="186"/>
      <c r="R319" s="186"/>
      <c r="S319" s="186"/>
      <c r="T319" s="18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2" t="s">
        <v>148</v>
      </c>
      <c r="AU319" s="182" t="s">
        <v>80</v>
      </c>
      <c r="AV319" s="13" t="s">
        <v>80</v>
      </c>
      <c r="AW319" s="13" t="s">
        <v>28</v>
      </c>
      <c r="AX319" s="13" t="s">
        <v>71</v>
      </c>
      <c r="AY319" s="182" t="s">
        <v>139</v>
      </c>
    </row>
    <row r="320" s="13" customFormat="1">
      <c r="A320" s="13"/>
      <c r="B320" s="181"/>
      <c r="C320" s="13"/>
      <c r="D320" s="177" t="s">
        <v>148</v>
      </c>
      <c r="E320" s="182" t="s">
        <v>1</v>
      </c>
      <c r="F320" s="183" t="s">
        <v>506</v>
      </c>
      <c r="G320" s="13"/>
      <c r="H320" s="184">
        <v>4.5</v>
      </c>
      <c r="I320" s="13"/>
      <c r="J320" s="13"/>
      <c r="K320" s="13"/>
      <c r="L320" s="181"/>
      <c r="M320" s="185"/>
      <c r="N320" s="186"/>
      <c r="O320" s="186"/>
      <c r="P320" s="186"/>
      <c r="Q320" s="186"/>
      <c r="R320" s="186"/>
      <c r="S320" s="186"/>
      <c r="T320" s="18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2" t="s">
        <v>148</v>
      </c>
      <c r="AU320" s="182" t="s">
        <v>80</v>
      </c>
      <c r="AV320" s="13" t="s">
        <v>80</v>
      </c>
      <c r="AW320" s="13" t="s">
        <v>28</v>
      </c>
      <c r="AX320" s="13" t="s">
        <v>71</v>
      </c>
      <c r="AY320" s="182" t="s">
        <v>139</v>
      </c>
    </row>
    <row r="321" s="2" customFormat="1" ht="24.15" customHeight="1">
      <c r="A321" s="30"/>
      <c r="B321" s="163"/>
      <c r="C321" s="164" t="s">
        <v>507</v>
      </c>
      <c r="D321" s="164" t="s">
        <v>141</v>
      </c>
      <c r="E321" s="165" t="s">
        <v>508</v>
      </c>
      <c r="F321" s="166" t="s">
        <v>509</v>
      </c>
      <c r="G321" s="167" t="s">
        <v>160</v>
      </c>
      <c r="H321" s="168">
        <v>166.625</v>
      </c>
      <c r="I321" s="169">
        <v>104</v>
      </c>
      <c r="J321" s="169">
        <f>ROUND(I321*H321,2)</f>
        <v>17329</v>
      </c>
      <c r="K321" s="170"/>
      <c r="L321" s="31"/>
      <c r="M321" s="171" t="s">
        <v>1</v>
      </c>
      <c r="N321" s="172" t="s">
        <v>36</v>
      </c>
      <c r="O321" s="173">
        <v>0.14999999999999999</v>
      </c>
      <c r="P321" s="173">
        <f>O321*H321</f>
        <v>24.993749999999999</v>
      </c>
      <c r="Q321" s="173">
        <v>0.00014999999999999999</v>
      </c>
      <c r="R321" s="173">
        <f>Q321*H321</f>
        <v>0.024993749999999999</v>
      </c>
      <c r="S321" s="173">
        <v>0</v>
      </c>
      <c r="T321" s="174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75" t="s">
        <v>231</v>
      </c>
      <c r="AT321" s="175" t="s">
        <v>141</v>
      </c>
      <c r="AU321" s="175" t="s">
        <v>80</v>
      </c>
      <c r="AY321" s="17" t="s">
        <v>139</v>
      </c>
      <c r="BE321" s="176">
        <f>IF(N321="základní",J321,0)</f>
        <v>17329</v>
      </c>
      <c r="BF321" s="176">
        <f>IF(N321="snížená",J321,0)</f>
        <v>0</v>
      </c>
      <c r="BG321" s="176">
        <f>IF(N321="zákl. přenesená",J321,0)</f>
        <v>0</v>
      </c>
      <c r="BH321" s="176">
        <f>IF(N321="sníž. přenesená",J321,0)</f>
        <v>0</v>
      </c>
      <c r="BI321" s="176">
        <f>IF(N321="nulová",J321,0)</f>
        <v>0</v>
      </c>
      <c r="BJ321" s="17" t="s">
        <v>76</v>
      </c>
      <c r="BK321" s="176">
        <f>ROUND(I321*H321,2)</f>
        <v>17329</v>
      </c>
      <c r="BL321" s="17" t="s">
        <v>231</v>
      </c>
      <c r="BM321" s="175" t="s">
        <v>510</v>
      </c>
    </row>
    <row r="322" s="2" customFormat="1" ht="21.75" customHeight="1">
      <c r="A322" s="30"/>
      <c r="B322" s="163"/>
      <c r="C322" s="164" t="s">
        <v>511</v>
      </c>
      <c r="D322" s="164" t="s">
        <v>141</v>
      </c>
      <c r="E322" s="165" t="s">
        <v>512</v>
      </c>
      <c r="F322" s="166" t="s">
        <v>513</v>
      </c>
      <c r="G322" s="167" t="s">
        <v>160</v>
      </c>
      <c r="H322" s="168">
        <v>166.125</v>
      </c>
      <c r="I322" s="169">
        <v>97.400000000000006</v>
      </c>
      <c r="J322" s="169">
        <f>ROUND(I322*H322,2)</f>
        <v>16180.58</v>
      </c>
      <c r="K322" s="170"/>
      <c r="L322" s="31"/>
      <c r="M322" s="171" t="s">
        <v>1</v>
      </c>
      <c r="N322" s="172" t="s">
        <v>36</v>
      </c>
      <c r="O322" s="173">
        <v>0.12</v>
      </c>
      <c r="P322" s="173">
        <f>O322*H322</f>
        <v>19.934999999999999</v>
      </c>
      <c r="Q322" s="173">
        <v>0.00069999999999999999</v>
      </c>
      <c r="R322" s="173">
        <f>Q322*H322</f>
        <v>0.1162875</v>
      </c>
      <c r="S322" s="173">
        <v>0</v>
      </c>
      <c r="T322" s="174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75" t="s">
        <v>231</v>
      </c>
      <c r="AT322" s="175" t="s">
        <v>141</v>
      </c>
      <c r="AU322" s="175" t="s">
        <v>80</v>
      </c>
      <c r="AY322" s="17" t="s">
        <v>139</v>
      </c>
      <c r="BE322" s="176">
        <f>IF(N322="základní",J322,0)</f>
        <v>16180.58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17" t="s">
        <v>76</v>
      </c>
      <c r="BK322" s="176">
        <f>ROUND(I322*H322,2)</f>
        <v>16180.58</v>
      </c>
      <c r="BL322" s="17" t="s">
        <v>231</v>
      </c>
      <c r="BM322" s="175" t="s">
        <v>514</v>
      </c>
    </row>
    <row r="323" s="2" customFormat="1" ht="33" customHeight="1">
      <c r="A323" s="30"/>
      <c r="B323" s="163"/>
      <c r="C323" s="164" t="s">
        <v>515</v>
      </c>
      <c r="D323" s="164" t="s">
        <v>141</v>
      </c>
      <c r="E323" s="165" t="s">
        <v>516</v>
      </c>
      <c r="F323" s="166" t="s">
        <v>517</v>
      </c>
      <c r="G323" s="167" t="s">
        <v>160</v>
      </c>
      <c r="H323" s="168">
        <v>121.5</v>
      </c>
      <c r="I323" s="169">
        <v>1140</v>
      </c>
      <c r="J323" s="169">
        <f>ROUND(I323*H323,2)</f>
        <v>138510</v>
      </c>
      <c r="K323" s="170"/>
      <c r="L323" s="31"/>
      <c r="M323" s="171" t="s">
        <v>1</v>
      </c>
      <c r="N323" s="172" t="s">
        <v>36</v>
      </c>
      <c r="O323" s="173">
        <v>1.409</v>
      </c>
      <c r="P323" s="173">
        <f>O323*H323</f>
        <v>171.1935</v>
      </c>
      <c r="Q323" s="173">
        <v>0.016299999999999999</v>
      </c>
      <c r="R323" s="173">
        <f>Q323*H323</f>
        <v>1.9804499999999998</v>
      </c>
      <c r="S323" s="173">
        <v>0</v>
      </c>
      <c r="T323" s="174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75" t="s">
        <v>231</v>
      </c>
      <c r="AT323" s="175" t="s">
        <v>141</v>
      </c>
      <c r="AU323" s="175" t="s">
        <v>80</v>
      </c>
      <c r="AY323" s="17" t="s">
        <v>139</v>
      </c>
      <c r="BE323" s="176">
        <f>IF(N323="základní",J323,0)</f>
        <v>138510</v>
      </c>
      <c r="BF323" s="176">
        <f>IF(N323="snížená",J323,0)</f>
        <v>0</v>
      </c>
      <c r="BG323" s="176">
        <f>IF(N323="zákl. přenesená",J323,0)</f>
        <v>0</v>
      </c>
      <c r="BH323" s="176">
        <f>IF(N323="sníž. přenesená",J323,0)</f>
        <v>0</v>
      </c>
      <c r="BI323" s="176">
        <f>IF(N323="nulová",J323,0)</f>
        <v>0</v>
      </c>
      <c r="BJ323" s="17" t="s">
        <v>76</v>
      </c>
      <c r="BK323" s="176">
        <f>ROUND(I323*H323,2)</f>
        <v>138510</v>
      </c>
      <c r="BL323" s="17" t="s">
        <v>231</v>
      </c>
      <c r="BM323" s="175" t="s">
        <v>518</v>
      </c>
    </row>
    <row r="324" s="13" customFormat="1">
      <c r="A324" s="13"/>
      <c r="B324" s="181"/>
      <c r="C324" s="13"/>
      <c r="D324" s="177" t="s">
        <v>148</v>
      </c>
      <c r="E324" s="182" t="s">
        <v>1</v>
      </c>
      <c r="F324" s="183" t="s">
        <v>519</v>
      </c>
      <c r="G324" s="13"/>
      <c r="H324" s="184">
        <v>121.5</v>
      </c>
      <c r="I324" s="13"/>
      <c r="J324" s="13"/>
      <c r="K324" s="13"/>
      <c r="L324" s="181"/>
      <c r="M324" s="185"/>
      <c r="N324" s="186"/>
      <c r="O324" s="186"/>
      <c r="P324" s="186"/>
      <c r="Q324" s="186"/>
      <c r="R324" s="186"/>
      <c r="S324" s="186"/>
      <c r="T324" s="18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2" t="s">
        <v>148</v>
      </c>
      <c r="AU324" s="182" t="s">
        <v>80</v>
      </c>
      <c r="AV324" s="13" t="s">
        <v>80</v>
      </c>
      <c r="AW324" s="13" t="s">
        <v>28</v>
      </c>
      <c r="AX324" s="13" t="s">
        <v>71</v>
      </c>
      <c r="AY324" s="182" t="s">
        <v>139</v>
      </c>
    </row>
    <row r="325" s="2" customFormat="1" ht="16.5" customHeight="1">
      <c r="A325" s="30"/>
      <c r="B325" s="163"/>
      <c r="C325" s="164" t="s">
        <v>520</v>
      </c>
      <c r="D325" s="164" t="s">
        <v>141</v>
      </c>
      <c r="E325" s="165" t="s">
        <v>521</v>
      </c>
      <c r="F325" s="166" t="s">
        <v>522</v>
      </c>
      <c r="G325" s="167" t="s">
        <v>160</v>
      </c>
      <c r="H325" s="168">
        <v>121.5</v>
      </c>
      <c r="I325" s="169">
        <v>97.400000000000006</v>
      </c>
      <c r="J325" s="169">
        <f>ROUND(I325*H325,2)</f>
        <v>11834.1</v>
      </c>
      <c r="K325" s="170"/>
      <c r="L325" s="31"/>
      <c r="M325" s="171" t="s">
        <v>1</v>
      </c>
      <c r="N325" s="172" t="s">
        <v>36</v>
      </c>
      <c r="O325" s="173">
        <v>0.12</v>
      </c>
      <c r="P325" s="173">
        <f>O325*H325</f>
        <v>14.58</v>
      </c>
      <c r="Q325" s="173">
        <v>0.00069999999999999999</v>
      </c>
      <c r="R325" s="173">
        <f>Q325*H325</f>
        <v>0.085050000000000001</v>
      </c>
      <c r="S325" s="173">
        <v>0</v>
      </c>
      <c r="T325" s="174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75" t="s">
        <v>231</v>
      </c>
      <c r="AT325" s="175" t="s">
        <v>141</v>
      </c>
      <c r="AU325" s="175" t="s">
        <v>80</v>
      </c>
      <c r="AY325" s="17" t="s">
        <v>139</v>
      </c>
      <c r="BE325" s="176">
        <f>IF(N325="základní",J325,0)</f>
        <v>11834.1</v>
      </c>
      <c r="BF325" s="176">
        <f>IF(N325="snížená",J325,0)</f>
        <v>0</v>
      </c>
      <c r="BG325" s="176">
        <f>IF(N325="zákl. přenesená",J325,0)</f>
        <v>0</v>
      </c>
      <c r="BH325" s="176">
        <f>IF(N325="sníž. přenesená",J325,0)</f>
        <v>0</v>
      </c>
      <c r="BI325" s="176">
        <f>IF(N325="nulová",J325,0)</f>
        <v>0</v>
      </c>
      <c r="BJ325" s="17" t="s">
        <v>76</v>
      </c>
      <c r="BK325" s="176">
        <f>ROUND(I325*H325,2)</f>
        <v>11834.1</v>
      </c>
      <c r="BL325" s="17" t="s">
        <v>231</v>
      </c>
      <c r="BM325" s="175" t="s">
        <v>523</v>
      </c>
    </row>
    <row r="326" s="2" customFormat="1" ht="24.15" customHeight="1">
      <c r="A326" s="30"/>
      <c r="B326" s="163"/>
      <c r="C326" s="164" t="s">
        <v>524</v>
      </c>
      <c r="D326" s="164" t="s">
        <v>141</v>
      </c>
      <c r="E326" s="165" t="s">
        <v>525</v>
      </c>
      <c r="F326" s="166" t="s">
        <v>526</v>
      </c>
      <c r="G326" s="167" t="s">
        <v>390</v>
      </c>
      <c r="H326" s="168">
        <v>24</v>
      </c>
      <c r="I326" s="169">
        <v>2210</v>
      </c>
      <c r="J326" s="169">
        <f>ROUND(I326*H326,2)</f>
        <v>53040</v>
      </c>
      <c r="K326" s="170"/>
      <c r="L326" s="31"/>
      <c r="M326" s="171" t="s">
        <v>1</v>
      </c>
      <c r="N326" s="172" t="s">
        <v>36</v>
      </c>
      <c r="O326" s="173">
        <v>2.7109999999999999</v>
      </c>
      <c r="P326" s="173">
        <f>O326*H326</f>
        <v>65.063999999999993</v>
      </c>
      <c r="Q326" s="173">
        <v>0.036850000000000001</v>
      </c>
      <c r="R326" s="173">
        <f>Q326*H326</f>
        <v>0.88440000000000008</v>
      </c>
      <c r="S326" s="173">
        <v>0</v>
      </c>
      <c r="T326" s="174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75" t="s">
        <v>231</v>
      </c>
      <c r="AT326" s="175" t="s">
        <v>141</v>
      </c>
      <c r="AU326" s="175" t="s">
        <v>80</v>
      </c>
      <c r="AY326" s="17" t="s">
        <v>139</v>
      </c>
      <c r="BE326" s="176">
        <f>IF(N326="základní",J326,0)</f>
        <v>53040</v>
      </c>
      <c r="BF326" s="176">
        <f>IF(N326="snížená",J326,0)</f>
        <v>0</v>
      </c>
      <c r="BG326" s="176">
        <f>IF(N326="zákl. přenesená",J326,0)</f>
        <v>0</v>
      </c>
      <c r="BH326" s="176">
        <f>IF(N326="sníž. přenesená",J326,0)</f>
        <v>0</v>
      </c>
      <c r="BI326" s="176">
        <f>IF(N326="nulová",J326,0)</f>
        <v>0</v>
      </c>
      <c r="BJ326" s="17" t="s">
        <v>76</v>
      </c>
      <c r="BK326" s="176">
        <f>ROUND(I326*H326,2)</f>
        <v>53040</v>
      </c>
      <c r="BL326" s="17" t="s">
        <v>231</v>
      </c>
      <c r="BM326" s="175" t="s">
        <v>527</v>
      </c>
    </row>
    <row r="327" s="13" customFormat="1">
      <c r="A327" s="13"/>
      <c r="B327" s="181"/>
      <c r="C327" s="13"/>
      <c r="D327" s="177" t="s">
        <v>148</v>
      </c>
      <c r="E327" s="182" t="s">
        <v>1</v>
      </c>
      <c r="F327" s="183" t="s">
        <v>528</v>
      </c>
      <c r="G327" s="13"/>
      <c r="H327" s="184">
        <v>24</v>
      </c>
      <c r="I327" s="13"/>
      <c r="J327" s="13"/>
      <c r="K327" s="13"/>
      <c r="L327" s="181"/>
      <c r="M327" s="185"/>
      <c r="N327" s="186"/>
      <c r="O327" s="186"/>
      <c r="P327" s="186"/>
      <c r="Q327" s="186"/>
      <c r="R327" s="186"/>
      <c r="S327" s="186"/>
      <c r="T327" s="18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2" t="s">
        <v>148</v>
      </c>
      <c r="AU327" s="182" t="s">
        <v>80</v>
      </c>
      <c r="AV327" s="13" t="s">
        <v>80</v>
      </c>
      <c r="AW327" s="13" t="s">
        <v>28</v>
      </c>
      <c r="AX327" s="13" t="s">
        <v>71</v>
      </c>
      <c r="AY327" s="182" t="s">
        <v>139</v>
      </c>
    </row>
    <row r="328" s="2" customFormat="1" ht="37.8" customHeight="1">
      <c r="A328" s="30"/>
      <c r="B328" s="163"/>
      <c r="C328" s="164" t="s">
        <v>529</v>
      </c>
      <c r="D328" s="164" t="s">
        <v>141</v>
      </c>
      <c r="E328" s="165" t="s">
        <v>530</v>
      </c>
      <c r="F328" s="166" t="s">
        <v>531</v>
      </c>
      <c r="G328" s="167" t="s">
        <v>160</v>
      </c>
      <c r="H328" s="168">
        <v>27.120000000000001</v>
      </c>
      <c r="I328" s="169">
        <v>1850</v>
      </c>
      <c r="J328" s="169">
        <f>ROUND(I328*H328,2)</f>
        <v>50172</v>
      </c>
      <c r="K328" s="170"/>
      <c r="L328" s="31"/>
      <c r="M328" s="171" t="s">
        <v>1</v>
      </c>
      <c r="N328" s="172" t="s">
        <v>36</v>
      </c>
      <c r="O328" s="173">
        <v>0.60699999999999998</v>
      </c>
      <c r="P328" s="173">
        <f>O328*H328</f>
        <v>16.461839999999999</v>
      </c>
      <c r="Q328" s="173">
        <v>0</v>
      </c>
      <c r="R328" s="173">
        <f>Q328*H328</f>
        <v>0</v>
      </c>
      <c r="S328" s="173">
        <v>0</v>
      </c>
      <c r="T328" s="174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75" t="s">
        <v>231</v>
      </c>
      <c r="AT328" s="175" t="s">
        <v>141</v>
      </c>
      <c r="AU328" s="175" t="s">
        <v>80</v>
      </c>
      <c r="AY328" s="17" t="s">
        <v>139</v>
      </c>
      <c r="BE328" s="176">
        <f>IF(N328="základní",J328,0)</f>
        <v>50172</v>
      </c>
      <c r="BF328" s="176">
        <f>IF(N328="snížená",J328,0)</f>
        <v>0</v>
      </c>
      <c r="BG328" s="176">
        <f>IF(N328="zákl. přenesená",J328,0)</f>
        <v>0</v>
      </c>
      <c r="BH328" s="176">
        <f>IF(N328="sníž. přenesená",J328,0)</f>
        <v>0</v>
      </c>
      <c r="BI328" s="176">
        <f>IF(N328="nulová",J328,0)</f>
        <v>0</v>
      </c>
      <c r="BJ328" s="17" t="s">
        <v>76</v>
      </c>
      <c r="BK328" s="176">
        <f>ROUND(I328*H328,2)</f>
        <v>50172</v>
      </c>
      <c r="BL328" s="17" t="s">
        <v>231</v>
      </c>
      <c r="BM328" s="175" t="s">
        <v>532</v>
      </c>
    </row>
    <row r="329" s="13" customFormat="1">
      <c r="A329" s="13"/>
      <c r="B329" s="181"/>
      <c r="C329" s="13"/>
      <c r="D329" s="177" t="s">
        <v>148</v>
      </c>
      <c r="E329" s="182" t="s">
        <v>1</v>
      </c>
      <c r="F329" s="183" t="s">
        <v>533</v>
      </c>
      <c r="G329" s="13"/>
      <c r="H329" s="184">
        <v>22.949999999999999</v>
      </c>
      <c r="I329" s="13"/>
      <c r="J329" s="13"/>
      <c r="K329" s="13"/>
      <c r="L329" s="181"/>
      <c r="M329" s="185"/>
      <c r="N329" s="186"/>
      <c r="O329" s="186"/>
      <c r="P329" s="186"/>
      <c r="Q329" s="186"/>
      <c r="R329" s="186"/>
      <c r="S329" s="186"/>
      <c r="T329" s="18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2" t="s">
        <v>148</v>
      </c>
      <c r="AU329" s="182" t="s">
        <v>80</v>
      </c>
      <c r="AV329" s="13" t="s">
        <v>80</v>
      </c>
      <c r="AW329" s="13" t="s">
        <v>28</v>
      </c>
      <c r="AX329" s="13" t="s">
        <v>71</v>
      </c>
      <c r="AY329" s="182" t="s">
        <v>139</v>
      </c>
    </row>
    <row r="330" s="13" customFormat="1">
      <c r="A330" s="13"/>
      <c r="B330" s="181"/>
      <c r="C330" s="13"/>
      <c r="D330" s="177" t="s">
        <v>148</v>
      </c>
      <c r="E330" s="182" t="s">
        <v>1</v>
      </c>
      <c r="F330" s="183" t="s">
        <v>534</v>
      </c>
      <c r="G330" s="13"/>
      <c r="H330" s="184">
        <v>4.1699999999999999</v>
      </c>
      <c r="I330" s="13"/>
      <c r="J330" s="13"/>
      <c r="K330" s="13"/>
      <c r="L330" s="181"/>
      <c r="M330" s="185"/>
      <c r="N330" s="186"/>
      <c r="O330" s="186"/>
      <c r="P330" s="186"/>
      <c r="Q330" s="186"/>
      <c r="R330" s="186"/>
      <c r="S330" s="186"/>
      <c r="T330" s="18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2" t="s">
        <v>148</v>
      </c>
      <c r="AU330" s="182" t="s">
        <v>80</v>
      </c>
      <c r="AV330" s="13" t="s">
        <v>80</v>
      </c>
      <c r="AW330" s="13" t="s">
        <v>28</v>
      </c>
      <c r="AX330" s="13" t="s">
        <v>71</v>
      </c>
      <c r="AY330" s="182" t="s">
        <v>139</v>
      </c>
    </row>
    <row r="331" s="2" customFormat="1" ht="49.05" customHeight="1">
      <c r="A331" s="30"/>
      <c r="B331" s="163"/>
      <c r="C331" s="164" t="s">
        <v>535</v>
      </c>
      <c r="D331" s="164" t="s">
        <v>141</v>
      </c>
      <c r="E331" s="165" t="s">
        <v>536</v>
      </c>
      <c r="F331" s="166" t="s">
        <v>537</v>
      </c>
      <c r="G331" s="167" t="s">
        <v>160</v>
      </c>
      <c r="H331" s="168">
        <v>32.555</v>
      </c>
      <c r="I331" s="169">
        <v>2274</v>
      </c>
      <c r="J331" s="169">
        <f>ROUND(I331*H331,2)</f>
        <v>74030.070000000007</v>
      </c>
      <c r="K331" s="170"/>
      <c r="L331" s="31"/>
      <c r="M331" s="171" t="s">
        <v>1</v>
      </c>
      <c r="N331" s="172" t="s">
        <v>36</v>
      </c>
      <c r="O331" s="173">
        <v>0.60699999999999998</v>
      </c>
      <c r="P331" s="173">
        <f>O331*H331</f>
        <v>19.760884999999998</v>
      </c>
      <c r="Q331" s="173">
        <v>0</v>
      </c>
      <c r="R331" s="173">
        <f>Q331*H331</f>
        <v>0</v>
      </c>
      <c r="S331" s="173">
        <v>0</v>
      </c>
      <c r="T331" s="174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75" t="s">
        <v>231</v>
      </c>
      <c r="AT331" s="175" t="s">
        <v>141</v>
      </c>
      <c r="AU331" s="175" t="s">
        <v>80</v>
      </c>
      <c r="AY331" s="17" t="s">
        <v>139</v>
      </c>
      <c r="BE331" s="176">
        <f>IF(N331="základní",J331,0)</f>
        <v>74030.070000000007</v>
      </c>
      <c r="BF331" s="176">
        <f>IF(N331="snížená",J331,0)</f>
        <v>0</v>
      </c>
      <c r="BG331" s="176">
        <f>IF(N331="zákl. přenesená",J331,0)</f>
        <v>0</v>
      </c>
      <c r="BH331" s="176">
        <f>IF(N331="sníž. přenesená",J331,0)</f>
        <v>0</v>
      </c>
      <c r="BI331" s="176">
        <f>IF(N331="nulová",J331,0)</f>
        <v>0</v>
      </c>
      <c r="BJ331" s="17" t="s">
        <v>76</v>
      </c>
      <c r="BK331" s="176">
        <f>ROUND(I331*H331,2)</f>
        <v>74030.070000000007</v>
      </c>
      <c r="BL331" s="17" t="s">
        <v>231</v>
      </c>
      <c r="BM331" s="175" t="s">
        <v>538</v>
      </c>
    </row>
    <row r="332" s="13" customFormat="1">
      <c r="A332" s="13"/>
      <c r="B332" s="181"/>
      <c r="C332" s="13"/>
      <c r="D332" s="177" t="s">
        <v>148</v>
      </c>
      <c r="E332" s="182" t="s">
        <v>1</v>
      </c>
      <c r="F332" s="183" t="s">
        <v>539</v>
      </c>
      <c r="G332" s="13"/>
      <c r="H332" s="184">
        <v>32.555</v>
      </c>
      <c r="I332" s="13"/>
      <c r="J332" s="13"/>
      <c r="K332" s="13"/>
      <c r="L332" s="181"/>
      <c r="M332" s="185"/>
      <c r="N332" s="186"/>
      <c r="O332" s="186"/>
      <c r="P332" s="186"/>
      <c r="Q332" s="186"/>
      <c r="R332" s="186"/>
      <c r="S332" s="186"/>
      <c r="T332" s="18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2" t="s">
        <v>148</v>
      </c>
      <c r="AU332" s="182" t="s">
        <v>80</v>
      </c>
      <c r="AV332" s="13" t="s">
        <v>80</v>
      </c>
      <c r="AW332" s="13" t="s">
        <v>28</v>
      </c>
      <c r="AX332" s="13" t="s">
        <v>71</v>
      </c>
      <c r="AY332" s="182" t="s">
        <v>139</v>
      </c>
    </row>
    <row r="333" s="2" customFormat="1" ht="55.5" customHeight="1">
      <c r="A333" s="30"/>
      <c r="B333" s="163"/>
      <c r="C333" s="164" t="s">
        <v>540</v>
      </c>
      <c r="D333" s="164" t="s">
        <v>141</v>
      </c>
      <c r="E333" s="165" t="s">
        <v>541</v>
      </c>
      <c r="F333" s="166" t="s">
        <v>542</v>
      </c>
      <c r="G333" s="167" t="s">
        <v>160</v>
      </c>
      <c r="H333" s="168">
        <v>20.399999999999999</v>
      </c>
      <c r="I333" s="169">
        <v>6810</v>
      </c>
      <c r="J333" s="169">
        <f>ROUND(I333*H333,2)</f>
        <v>138924</v>
      </c>
      <c r="K333" s="170"/>
      <c r="L333" s="31"/>
      <c r="M333" s="171" t="s">
        <v>1</v>
      </c>
      <c r="N333" s="172" t="s">
        <v>36</v>
      </c>
      <c r="O333" s="173">
        <v>0.60699999999999998</v>
      </c>
      <c r="P333" s="173">
        <f>O333*H333</f>
        <v>12.3828</v>
      </c>
      <c r="Q333" s="173">
        <v>0</v>
      </c>
      <c r="R333" s="173">
        <f>Q333*H333</f>
        <v>0</v>
      </c>
      <c r="S333" s="173">
        <v>0</v>
      </c>
      <c r="T333" s="174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75" t="s">
        <v>231</v>
      </c>
      <c r="AT333" s="175" t="s">
        <v>141</v>
      </c>
      <c r="AU333" s="175" t="s">
        <v>80</v>
      </c>
      <c r="AY333" s="17" t="s">
        <v>139</v>
      </c>
      <c r="BE333" s="176">
        <f>IF(N333="základní",J333,0)</f>
        <v>138924</v>
      </c>
      <c r="BF333" s="176">
        <f>IF(N333="snížená",J333,0)</f>
        <v>0</v>
      </c>
      <c r="BG333" s="176">
        <f>IF(N333="zákl. přenesená",J333,0)</f>
        <v>0</v>
      </c>
      <c r="BH333" s="176">
        <f>IF(N333="sníž. přenesená",J333,0)</f>
        <v>0</v>
      </c>
      <c r="BI333" s="176">
        <f>IF(N333="nulová",J333,0)</f>
        <v>0</v>
      </c>
      <c r="BJ333" s="17" t="s">
        <v>76</v>
      </c>
      <c r="BK333" s="176">
        <f>ROUND(I333*H333,2)</f>
        <v>138924</v>
      </c>
      <c r="BL333" s="17" t="s">
        <v>231</v>
      </c>
      <c r="BM333" s="175" t="s">
        <v>543</v>
      </c>
    </row>
    <row r="334" s="13" customFormat="1">
      <c r="A334" s="13"/>
      <c r="B334" s="181"/>
      <c r="C334" s="13"/>
      <c r="D334" s="177" t="s">
        <v>148</v>
      </c>
      <c r="E334" s="182" t="s">
        <v>1</v>
      </c>
      <c r="F334" s="183" t="s">
        <v>544</v>
      </c>
      <c r="G334" s="13"/>
      <c r="H334" s="184">
        <v>20.399999999999999</v>
      </c>
      <c r="I334" s="13"/>
      <c r="J334" s="13"/>
      <c r="K334" s="13"/>
      <c r="L334" s="181"/>
      <c r="M334" s="185"/>
      <c r="N334" s="186"/>
      <c r="O334" s="186"/>
      <c r="P334" s="186"/>
      <c r="Q334" s="186"/>
      <c r="R334" s="186"/>
      <c r="S334" s="186"/>
      <c r="T334" s="18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2" t="s">
        <v>148</v>
      </c>
      <c r="AU334" s="182" t="s">
        <v>80</v>
      </c>
      <c r="AV334" s="13" t="s">
        <v>80</v>
      </c>
      <c r="AW334" s="13" t="s">
        <v>28</v>
      </c>
      <c r="AX334" s="13" t="s">
        <v>71</v>
      </c>
      <c r="AY334" s="182" t="s">
        <v>139</v>
      </c>
    </row>
    <row r="335" s="2" customFormat="1" ht="66.75" customHeight="1">
      <c r="A335" s="30"/>
      <c r="B335" s="163"/>
      <c r="C335" s="164" t="s">
        <v>545</v>
      </c>
      <c r="D335" s="164" t="s">
        <v>141</v>
      </c>
      <c r="E335" s="165" t="s">
        <v>546</v>
      </c>
      <c r="F335" s="166" t="s">
        <v>547</v>
      </c>
      <c r="G335" s="167" t="s">
        <v>160</v>
      </c>
      <c r="H335" s="168">
        <v>28</v>
      </c>
      <c r="I335" s="169">
        <v>7540</v>
      </c>
      <c r="J335" s="169">
        <f>ROUND(I335*H335,2)</f>
        <v>211120</v>
      </c>
      <c r="K335" s="170"/>
      <c r="L335" s="31"/>
      <c r="M335" s="171" t="s">
        <v>1</v>
      </c>
      <c r="N335" s="172" t="s">
        <v>36</v>
      </c>
      <c r="O335" s="173">
        <v>0.60699999999999998</v>
      </c>
      <c r="P335" s="173">
        <f>O335*H335</f>
        <v>16.995999999999999</v>
      </c>
      <c r="Q335" s="173">
        <v>0</v>
      </c>
      <c r="R335" s="173">
        <f>Q335*H335</f>
        <v>0</v>
      </c>
      <c r="S335" s="173">
        <v>0</v>
      </c>
      <c r="T335" s="174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75" t="s">
        <v>231</v>
      </c>
      <c r="AT335" s="175" t="s">
        <v>141</v>
      </c>
      <c r="AU335" s="175" t="s">
        <v>80</v>
      </c>
      <c r="AY335" s="17" t="s">
        <v>139</v>
      </c>
      <c r="BE335" s="176">
        <f>IF(N335="základní",J335,0)</f>
        <v>211120</v>
      </c>
      <c r="BF335" s="176">
        <f>IF(N335="snížená",J335,0)</f>
        <v>0</v>
      </c>
      <c r="BG335" s="176">
        <f>IF(N335="zákl. přenesená",J335,0)</f>
        <v>0</v>
      </c>
      <c r="BH335" s="176">
        <f>IF(N335="sníž. přenesená",J335,0)</f>
        <v>0</v>
      </c>
      <c r="BI335" s="176">
        <f>IF(N335="nulová",J335,0)</f>
        <v>0</v>
      </c>
      <c r="BJ335" s="17" t="s">
        <v>76</v>
      </c>
      <c r="BK335" s="176">
        <f>ROUND(I335*H335,2)</f>
        <v>211120</v>
      </c>
      <c r="BL335" s="17" t="s">
        <v>231</v>
      </c>
      <c r="BM335" s="175" t="s">
        <v>548</v>
      </c>
    </row>
    <row r="336" s="13" customFormat="1">
      <c r="A336" s="13"/>
      <c r="B336" s="181"/>
      <c r="C336" s="13"/>
      <c r="D336" s="177" t="s">
        <v>148</v>
      </c>
      <c r="E336" s="182" t="s">
        <v>1</v>
      </c>
      <c r="F336" s="183" t="s">
        <v>549</v>
      </c>
      <c r="G336" s="13"/>
      <c r="H336" s="184">
        <v>28</v>
      </c>
      <c r="I336" s="13"/>
      <c r="J336" s="13"/>
      <c r="K336" s="13"/>
      <c r="L336" s="181"/>
      <c r="M336" s="185"/>
      <c r="N336" s="186"/>
      <c r="O336" s="186"/>
      <c r="P336" s="186"/>
      <c r="Q336" s="186"/>
      <c r="R336" s="186"/>
      <c r="S336" s="186"/>
      <c r="T336" s="18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2" t="s">
        <v>148</v>
      </c>
      <c r="AU336" s="182" t="s">
        <v>80</v>
      </c>
      <c r="AV336" s="13" t="s">
        <v>80</v>
      </c>
      <c r="AW336" s="13" t="s">
        <v>28</v>
      </c>
      <c r="AX336" s="13" t="s">
        <v>71</v>
      </c>
      <c r="AY336" s="182" t="s">
        <v>139</v>
      </c>
    </row>
    <row r="337" s="2" customFormat="1" ht="55.5" customHeight="1">
      <c r="A337" s="30"/>
      <c r="B337" s="163"/>
      <c r="C337" s="164" t="s">
        <v>550</v>
      </c>
      <c r="D337" s="164" t="s">
        <v>141</v>
      </c>
      <c r="E337" s="165" t="s">
        <v>551</v>
      </c>
      <c r="F337" s="166" t="s">
        <v>552</v>
      </c>
      <c r="G337" s="167" t="s">
        <v>160</v>
      </c>
      <c r="H337" s="168">
        <v>1.75</v>
      </c>
      <c r="I337" s="169">
        <v>7125</v>
      </c>
      <c r="J337" s="169">
        <f>ROUND(I337*H337,2)</f>
        <v>12468.75</v>
      </c>
      <c r="K337" s="170"/>
      <c r="L337" s="31"/>
      <c r="M337" s="171" t="s">
        <v>1</v>
      </c>
      <c r="N337" s="172" t="s">
        <v>36</v>
      </c>
      <c r="O337" s="173">
        <v>0.60699999999999998</v>
      </c>
      <c r="P337" s="173">
        <f>O337*H337</f>
        <v>1.0622499999999999</v>
      </c>
      <c r="Q337" s="173">
        <v>0</v>
      </c>
      <c r="R337" s="173">
        <f>Q337*H337</f>
        <v>0</v>
      </c>
      <c r="S337" s="173">
        <v>0</v>
      </c>
      <c r="T337" s="174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75" t="s">
        <v>231</v>
      </c>
      <c r="AT337" s="175" t="s">
        <v>141</v>
      </c>
      <c r="AU337" s="175" t="s">
        <v>80</v>
      </c>
      <c r="AY337" s="17" t="s">
        <v>139</v>
      </c>
      <c r="BE337" s="176">
        <f>IF(N337="základní",J337,0)</f>
        <v>12468.75</v>
      </c>
      <c r="BF337" s="176">
        <f>IF(N337="snížená",J337,0)</f>
        <v>0</v>
      </c>
      <c r="BG337" s="176">
        <f>IF(N337="zákl. přenesená",J337,0)</f>
        <v>0</v>
      </c>
      <c r="BH337" s="176">
        <f>IF(N337="sníž. přenesená",J337,0)</f>
        <v>0</v>
      </c>
      <c r="BI337" s="176">
        <f>IF(N337="nulová",J337,0)</f>
        <v>0</v>
      </c>
      <c r="BJ337" s="17" t="s">
        <v>76</v>
      </c>
      <c r="BK337" s="176">
        <f>ROUND(I337*H337,2)</f>
        <v>12468.75</v>
      </c>
      <c r="BL337" s="17" t="s">
        <v>231</v>
      </c>
      <c r="BM337" s="175" t="s">
        <v>553</v>
      </c>
    </row>
    <row r="338" s="13" customFormat="1">
      <c r="A338" s="13"/>
      <c r="B338" s="181"/>
      <c r="C338" s="13"/>
      <c r="D338" s="177" t="s">
        <v>148</v>
      </c>
      <c r="E338" s="182" t="s">
        <v>1</v>
      </c>
      <c r="F338" s="183" t="s">
        <v>554</v>
      </c>
      <c r="G338" s="13"/>
      <c r="H338" s="184">
        <v>1.75</v>
      </c>
      <c r="I338" s="13"/>
      <c r="J338" s="13"/>
      <c r="K338" s="13"/>
      <c r="L338" s="181"/>
      <c r="M338" s="185"/>
      <c r="N338" s="186"/>
      <c r="O338" s="186"/>
      <c r="P338" s="186"/>
      <c r="Q338" s="186"/>
      <c r="R338" s="186"/>
      <c r="S338" s="186"/>
      <c r="T338" s="18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2" t="s">
        <v>148</v>
      </c>
      <c r="AU338" s="182" t="s">
        <v>80</v>
      </c>
      <c r="AV338" s="13" t="s">
        <v>80</v>
      </c>
      <c r="AW338" s="13" t="s">
        <v>28</v>
      </c>
      <c r="AX338" s="13" t="s">
        <v>71</v>
      </c>
      <c r="AY338" s="182" t="s">
        <v>139</v>
      </c>
    </row>
    <row r="339" s="2" customFormat="1" ht="37.8" customHeight="1">
      <c r="A339" s="30"/>
      <c r="B339" s="163"/>
      <c r="C339" s="164" t="s">
        <v>555</v>
      </c>
      <c r="D339" s="164" t="s">
        <v>141</v>
      </c>
      <c r="E339" s="165" t="s">
        <v>556</v>
      </c>
      <c r="F339" s="166" t="s">
        <v>557</v>
      </c>
      <c r="G339" s="167" t="s">
        <v>160</v>
      </c>
      <c r="H339" s="168">
        <v>24.449999999999999</v>
      </c>
      <c r="I339" s="169">
        <v>2840</v>
      </c>
      <c r="J339" s="169">
        <f>ROUND(I339*H339,2)</f>
        <v>69438</v>
      </c>
      <c r="K339" s="170"/>
      <c r="L339" s="31"/>
      <c r="M339" s="171" t="s">
        <v>1</v>
      </c>
      <c r="N339" s="172" t="s">
        <v>36</v>
      </c>
      <c r="O339" s="173">
        <v>0.60699999999999998</v>
      </c>
      <c r="P339" s="173">
        <f>O339*H339</f>
        <v>14.841149999999999</v>
      </c>
      <c r="Q339" s="173">
        <v>0</v>
      </c>
      <c r="R339" s="173">
        <f>Q339*H339</f>
        <v>0</v>
      </c>
      <c r="S339" s="173">
        <v>0</v>
      </c>
      <c r="T339" s="174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75" t="s">
        <v>231</v>
      </c>
      <c r="AT339" s="175" t="s">
        <v>141</v>
      </c>
      <c r="AU339" s="175" t="s">
        <v>80</v>
      </c>
      <c r="AY339" s="17" t="s">
        <v>139</v>
      </c>
      <c r="BE339" s="176">
        <f>IF(N339="základní",J339,0)</f>
        <v>69438</v>
      </c>
      <c r="BF339" s="176">
        <f>IF(N339="snížená",J339,0)</f>
        <v>0</v>
      </c>
      <c r="BG339" s="176">
        <f>IF(N339="zákl. přenesená",J339,0)</f>
        <v>0</v>
      </c>
      <c r="BH339" s="176">
        <f>IF(N339="sníž. přenesená",J339,0)</f>
        <v>0</v>
      </c>
      <c r="BI339" s="176">
        <f>IF(N339="nulová",J339,0)</f>
        <v>0</v>
      </c>
      <c r="BJ339" s="17" t="s">
        <v>76</v>
      </c>
      <c r="BK339" s="176">
        <f>ROUND(I339*H339,2)</f>
        <v>69438</v>
      </c>
      <c r="BL339" s="17" t="s">
        <v>231</v>
      </c>
      <c r="BM339" s="175" t="s">
        <v>558</v>
      </c>
    </row>
    <row r="340" s="13" customFormat="1">
      <c r="A340" s="13"/>
      <c r="B340" s="181"/>
      <c r="C340" s="13"/>
      <c r="D340" s="177" t="s">
        <v>148</v>
      </c>
      <c r="E340" s="182" t="s">
        <v>1</v>
      </c>
      <c r="F340" s="183" t="s">
        <v>559</v>
      </c>
      <c r="G340" s="13"/>
      <c r="H340" s="184">
        <v>24.449999999999999</v>
      </c>
      <c r="I340" s="13"/>
      <c r="J340" s="13"/>
      <c r="K340" s="13"/>
      <c r="L340" s="181"/>
      <c r="M340" s="185"/>
      <c r="N340" s="186"/>
      <c r="O340" s="186"/>
      <c r="P340" s="186"/>
      <c r="Q340" s="186"/>
      <c r="R340" s="186"/>
      <c r="S340" s="186"/>
      <c r="T340" s="18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2" t="s">
        <v>148</v>
      </c>
      <c r="AU340" s="182" t="s">
        <v>80</v>
      </c>
      <c r="AV340" s="13" t="s">
        <v>80</v>
      </c>
      <c r="AW340" s="13" t="s">
        <v>28</v>
      </c>
      <c r="AX340" s="13" t="s">
        <v>71</v>
      </c>
      <c r="AY340" s="182" t="s">
        <v>139</v>
      </c>
    </row>
    <row r="341" s="2" customFormat="1" ht="44.25" customHeight="1">
      <c r="A341" s="30"/>
      <c r="B341" s="163"/>
      <c r="C341" s="164" t="s">
        <v>560</v>
      </c>
      <c r="D341" s="164" t="s">
        <v>141</v>
      </c>
      <c r="E341" s="165" t="s">
        <v>561</v>
      </c>
      <c r="F341" s="166" t="s">
        <v>562</v>
      </c>
      <c r="G341" s="167" t="s">
        <v>160</v>
      </c>
      <c r="H341" s="168">
        <v>2.4500000000000002</v>
      </c>
      <c r="I341" s="169">
        <v>4250</v>
      </c>
      <c r="J341" s="169">
        <f>ROUND(I341*H341,2)</f>
        <v>10412.5</v>
      </c>
      <c r="K341" s="170"/>
      <c r="L341" s="31"/>
      <c r="M341" s="171" t="s">
        <v>1</v>
      </c>
      <c r="N341" s="172" t="s">
        <v>36</v>
      </c>
      <c r="O341" s="173">
        <v>0.60699999999999998</v>
      </c>
      <c r="P341" s="173">
        <f>O341*H341</f>
        <v>1.48715</v>
      </c>
      <c r="Q341" s="173">
        <v>0</v>
      </c>
      <c r="R341" s="173">
        <f>Q341*H341</f>
        <v>0</v>
      </c>
      <c r="S341" s="173">
        <v>0</v>
      </c>
      <c r="T341" s="174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75" t="s">
        <v>231</v>
      </c>
      <c r="AT341" s="175" t="s">
        <v>141</v>
      </c>
      <c r="AU341" s="175" t="s">
        <v>80</v>
      </c>
      <c r="AY341" s="17" t="s">
        <v>139</v>
      </c>
      <c r="BE341" s="176">
        <f>IF(N341="základní",J341,0)</f>
        <v>10412.5</v>
      </c>
      <c r="BF341" s="176">
        <f>IF(N341="snížená",J341,0)</f>
        <v>0</v>
      </c>
      <c r="BG341" s="176">
        <f>IF(N341="zákl. přenesená",J341,0)</f>
        <v>0</v>
      </c>
      <c r="BH341" s="176">
        <f>IF(N341="sníž. přenesená",J341,0)</f>
        <v>0</v>
      </c>
      <c r="BI341" s="176">
        <f>IF(N341="nulová",J341,0)</f>
        <v>0</v>
      </c>
      <c r="BJ341" s="17" t="s">
        <v>76</v>
      </c>
      <c r="BK341" s="176">
        <f>ROUND(I341*H341,2)</f>
        <v>10412.5</v>
      </c>
      <c r="BL341" s="17" t="s">
        <v>231</v>
      </c>
      <c r="BM341" s="175" t="s">
        <v>563</v>
      </c>
    </row>
    <row r="342" s="13" customFormat="1">
      <c r="A342" s="13"/>
      <c r="B342" s="181"/>
      <c r="C342" s="13"/>
      <c r="D342" s="177" t="s">
        <v>148</v>
      </c>
      <c r="E342" s="182" t="s">
        <v>1</v>
      </c>
      <c r="F342" s="183" t="s">
        <v>564</v>
      </c>
      <c r="G342" s="13"/>
      <c r="H342" s="184">
        <v>2.4500000000000002</v>
      </c>
      <c r="I342" s="13"/>
      <c r="J342" s="13"/>
      <c r="K342" s="13"/>
      <c r="L342" s="181"/>
      <c r="M342" s="185"/>
      <c r="N342" s="186"/>
      <c r="O342" s="186"/>
      <c r="P342" s="186"/>
      <c r="Q342" s="186"/>
      <c r="R342" s="186"/>
      <c r="S342" s="186"/>
      <c r="T342" s="18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2" t="s">
        <v>148</v>
      </c>
      <c r="AU342" s="182" t="s">
        <v>80</v>
      </c>
      <c r="AV342" s="13" t="s">
        <v>80</v>
      </c>
      <c r="AW342" s="13" t="s">
        <v>28</v>
      </c>
      <c r="AX342" s="13" t="s">
        <v>71</v>
      </c>
      <c r="AY342" s="182" t="s">
        <v>139</v>
      </c>
    </row>
    <row r="343" s="2" customFormat="1" ht="55.5" customHeight="1">
      <c r="A343" s="30"/>
      <c r="B343" s="163"/>
      <c r="C343" s="164" t="s">
        <v>565</v>
      </c>
      <c r="D343" s="164" t="s">
        <v>141</v>
      </c>
      <c r="E343" s="165" t="s">
        <v>566</v>
      </c>
      <c r="F343" s="166" t="s">
        <v>567</v>
      </c>
      <c r="G343" s="167" t="s">
        <v>160</v>
      </c>
      <c r="H343" s="168">
        <v>13.6</v>
      </c>
      <c r="I343" s="169">
        <v>7900</v>
      </c>
      <c r="J343" s="169">
        <f>ROUND(I343*H343,2)</f>
        <v>107440</v>
      </c>
      <c r="K343" s="170"/>
      <c r="L343" s="31"/>
      <c r="M343" s="171" t="s">
        <v>1</v>
      </c>
      <c r="N343" s="172" t="s">
        <v>36</v>
      </c>
      <c r="O343" s="173">
        <v>0.60699999999999998</v>
      </c>
      <c r="P343" s="173">
        <f>O343*H343</f>
        <v>8.2552000000000003</v>
      </c>
      <c r="Q343" s="173">
        <v>0</v>
      </c>
      <c r="R343" s="173">
        <f>Q343*H343</f>
        <v>0</v>
      </c>
      <c r="S343" s="173">
        <v>0</v>
      </c>
      <c r="T343" s="174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75" t="s">
        <v>231</v>
      </c>
      <c r="AT343" s="175" t="s">
        <v>141</v>
      </c>
      <c r="AU343" s="175" t="s">
        <v>80</v>
      </c>
      <c r="AY343" s="17" t="s">
        <v>139</v>
      </c>
      <c r="BE343" s="176">
        <f>IF(N343="základní",J343,0)</f>
        <v>107440</v>
      </c>
      <c r="BF343" s="176">
        <f>IF(N343="snížená",J343,0)</f>
        <v>0</v>
      </c>
      <c r="BG343" s="176">
        <f>IF(N343="zákl. přenesená",J343,0)</f>
        <v>0</v>
      </c>
      <c r="BH343" s="176">
        <f>IF(N343="sníž. přenesená",J343,0)</f>
        <v>0</v>
      </c>
      <c r="BI343" s="176">
        <f>IF(N343="nulová",J343,0)</f>
        <v>0</v>
      </c>
      <c r="BJ343" s="17" t="s">
        <v>76</v>
      </c>
      <c r="BK343" s="176">
        <f>ROUND(I343*H343,2)</f>
        <v>107440</v>
      </c>
      <c r="BL343" s="17" t="s">
        <v>231</v>
      </c>
      <c r="BM343" s="175" t="s">
        <v>568</v>
      </c>
    </row>
    <row r="344" s="13" customFormat="1">
      <c r="A344" s="13"/>
      <c r="B344" s="181"/>
      <c r="C344" s="13"/>
      <c r="D344" s="177" t="s">
        <v>148</v>
      </c>
      <c r="E344" s="182" t="s">
        <v>1</v>
      </c>
      <c r="F344" s="183" t="s">
        <v>569</v>
      </c>
      <c r="G344" s="13"/>
      <c r="H344" s="184">
        <v>13.6</v>
      </c>
      <c r="I344" s="13"/>
      <c r="J344" s="13"/>
      <c r="K344" s="13"/>
      <c r="L344" s="181"/>
      <c r="M344" s="185"/>
      <c r="N344" s="186"/>
      <c r="O344" s="186"/>
      <c r="P344" s="186"/>
      <c r="Q344" s="186"/>
      <c r="R344" s="186"/>
      <c r="S344" s="186"/>
      <c r="T344" s="18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2" t="s">
        <v>148</v>
      </c>
      <c r="AU344" s="182" t="s">
        <v>80</v>
      </c>
      <c r="AV344" s="13" t="s">
        <v>80</v>
      </c>
      <c r="AW344" s="13" t="s">
        <v>28</v>
      </c>
      <c r="AX344" s="13" t="s">
        <v>71</v>
      </c>
      <c r="AY344" s="182" t="s">
        <v>139</v>
      </c>
    </row>
    <row r="345" s="2" customFormat="1" ht="24.15" customHeight="1">
      <c r="A345" s="30"/>
      <c r="B345" s="163"/>
      <c r="C345" s="164" t="s">
        <v>570</v>
      </c>
      <c r="D345" s="164" t="s">
        <v>141</v>
      </c>
      <c r="E345" s="165" t="s">
        <v>571</v>
      </c>
      <c r="F345" s="166" t="s">
        <v>572</v>
      </c>
      <c r="G345" s="167" t="s">
        <v>144</v>
      </c>
      <c r="H345" s="168">
        <v>16.573</v>
      </c>
      <c r="I345" s="169">
        <v>1570</v>
      </c>
      <c r="J345" s="169">
        <f>ROUND(I345*H345,2)</f>
        <v>26019.610000000001</v>
      </c>
      <c r="K345" s="170"/>
      <c r="L345" s="31"/>
      <c r="M345" s="171" t="s">
        <v>1</v>
      </c>
      <c r="N345" s="172" t="s">
        <v>36</v>
      </c>
      <c r="O345" s="173">
        <v>1.1559999999999999</v>
      </c>
      <c r="P345" s="173">
        <f>O345*H345</f>
        <v>19.158387999999999</v>
      </c>
      <c r="Q345" s="173">
        <v>0</v>
      </c>
      <c r="R345" s="173">
        <f>Q345*H345</f>
        <v>0</v>
      </c>
      <c r="S345" s="173">
        <v>0</v>
      </c>
      <c r="T345" s="174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75" t="s">
        <v>231</v>
      </c>
      <c r="AT345" s="175" t="s">
        <v>141</v>
      </c>
      <c r="AU345" s="175" t="s">
        <v>80</v>
      </c>
      <c r="AY345" s="17" t="s">
        <v>139</v>
      </c>
      <c r="BE345" s="176">
        <f>IF(N345="základní",J345,0)</f>
        <v>26019.610000000001</v>
      </c>
      <c r="BF345" s="176">
        <f>IF(N345="snížená",J345,0)</f>
        <v>0</v>
      </c>
      <c r="BG345" s="176">
        <f>IF(N345="zákl. přenesená",J345,0)</f>
        <v>0</v>
      </c>
      <c r="BH345" s="176">
        <f>IF(N345="sníž. přenesená",J345,0)</f>
        <v>0</v>
      </c>
      <c r="BI345" s="176">
        <f>IF(N345="nulová",J345,0)</f>
        <v>0</v>
      </c>
      <c r="BJ345" s="17" t="s">
        <v>76</v>
      </c>
      <c r="BK345" s="176">
        <f>ROUND(I345*H345,2)</f>
        <v>26019.610000000001</v>
      </c>
      <c r="BL345" s="17" t="s">
        <v>231</v>
      </c>
      <c r="BM345" s="175" t="s">
        <v>573</v>
      </c>
    </row>
    <row r="346" s="2" customFormat="1" ht="24.15" customHeight="1">
      <c r="A346" s="30"/>
      <c r="B346" s="163"/>
      <c r="C346" s="164" t="s">
        <v>574</v>
      </c>
      <c r="D346" s="164" t="s">
        <v>141</v>
      </c>
      <c r="E346" s="165" t="s">
        <v>575</v>
      </c>
      <c r="F346" s="166" t="s">
        <v>576</v>
      </c>
      <c r="G346" s="167" t="s">
        <v>144</v>
      </c>
      <c r="H346" s="168">
        <v>16.573</v>
      </c>
      <c r="I346" s="169">
        <v>886</v>
      </c>
      <c r="J346" s="169">
        <f>ROUND(I346*H346,2)</f>
        <v>14683.68</v>
      </c>
      <c r="K346" s="170"/>
      <c r="L346" s="31"/>
      <c r="M346" s="171" t="s">
        <v>1</v>
      </c>
      <c r="N346" s="172" t="s">
        <v>36</v>
      </c>
      <c r="O346" s="173">
        <v>1.74</v>
      </c>
      <c r="P346" s="173">
        <f>O346*H346</f>
        <v>28.837019999999999</v>
      </c>
      <c r="Q346" s="173">
        <v>0</v>
      </c>
      <c r="R346" s="173">
        <f>Q346*H346</f>
        <v>0</v>
      </c>
      <c r="S346" s="173">
        <v>0</v>
      </c>
      <c r="T346" s="174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75" t="s">
        <v>231</v>
      </c>
      <c r="AT346" s="175" t="s">
        <v>141</v>
      </c>
      <c r="AU346" s="175" t="s">
        <v>80</v>
      </c>
      <c r="AY346" s="17" t="s">
        <v>139</v>
      </c>
      <c r="BE346" s="176">
        <f>IF(N346="základní",J346,0)</f>
        <v>14683.68</v>
      </c>
      <c r="BF346" s="176">
        <f>IF(N346="snížená",J346,0)</f>
        <v>0</v>
      </c>
      <c r="BG346" s="176">
        <f>IF(N346="zákl. přenesená",J346,0)</f>
        <v>0</v>
      </c>
      <c r="BH346" s="176">
        <f>IF(N346="sníž. přenesená",J346,0)</f>
        <v>0</v>
      </c>
      <c r="BI346" s="176">
        <f>IF(N346="nulová",J346,0)</f>
        <v>0</v>
      </c>
      <c r="BJ346" s="17" t="s">
        <v>76</v>
      </c>
      <c r="BK346" s="176">
        <f>ROUND(I346*H346,2)</f>
        <v>14683.68</v>
      </c>
      <c r="BL346" s="17" t="s">
        <v>231</v>
      </c>
      <c r="BM346" s="175" t="s">
        <v>577</v>
      </c>
    </row>
    <row r="347" s="12" customFormat="1" ht="22.8" customHeight="1">
      <c r="A347" s="12"/>
      <c r="B347" s="151"/>
      <c r="C347" s="12"/>
      <c r="D347" s="152" t="s">
        <v>70</v>
      </c>
      <c r="E347" s="161" t="s">
        <v>578</v>
      </c>
      <c r="F347" s="161" t="s">
        <v>579</v>
      </c>
      <c r="G347" s="12"/>
      <c r="H347" s="12"/>
      <c r="I347" s="12"/>
      <c r="J347" s="162">
        <f>BK347</f>
        <v>1283170.6799999999</v>
      </c>
      <c r="K347" s="12"/>
      <c r="L347" s="151"/>
      <c r="M347" s="155"/>
      <c r="N347" s="156"/>
      <c r="O347" s="156"/>
      <c r="P347" s="157">
        <f>SUM(P348:P378)</f>
        <v>339.58011999999997</v>
      </c>
      <c r="Q347" s="156"/>
      <c r="R347" s="157">
        <f>SUM(R348:R378)</f>
        <v>1.9559120000000001</v>
      </c>
      <c r="S347" s="156"/>
      <c r="T347" s="158">
        <f>SUM(T348:T378)</f>
        <v>0.45000000000000001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52" t="s">
        <v>80</v>
      </c>
      <c r="AT347" s="159" t="s">
        <v>70</v>
      </c>
      <c r="AU347" s="159" t="s">
        <v>76</v>
      </c>
      <c r="AY347" s="152" t="s">
        <v>139</v>
      </c>
      <c r="BK347" s="160">
        <f>SUM(BK348:BK378)</f>
        <v>1283170.6799999999</v>
      </c>
    </row>
    <row r="348" s="2" customFormat="1" ht="24.15" customHeight="1">
      <c r="A348" s="30"/>
      <c r="B348" s="163"/>
      <c r="C348" s="164" t="s">
        <v>580</v>
      </c>
      <c r="D348" s="164" t="s">
        <v>141</v>
      </c>
      <c r="E348" s="165" t="s">
        <v>581</v>
      </c>
      <c r="F348" s="166" t="s">
        <v>582</v>
      </c>
      <c r="G348" s="167" t="s">
        <v>165</v>
      </c>
      <c r="H348" s="168">
        <v>1</v>
      </c>
      <c r="I348" s="169">
        <v>35000</v>
      </c>
      <c r="J348" s="169">
        <f>ROUND(I348*H348,2)</f>
        <v>35000</v>
      </c>
      <c r="K348" s="170"/>
      <c r="L348" s="31"/>
      <c r="M348" s="171" t="s">
        <v>1</v>
      </c>
      <c r="N348" s="172" t="s">
        <v>36</v>
      </c>
      <c r="O348" s="173">
        <v>0.080000000000000002</v>
      </c>
      <c r="P348" s="173">
        <f>O348*H348</f>
        <v>0.080000000000000002</v>
      </c>
      <c r="Q348" s="173">
        <v>0</v>
      </c>
      <c r="R348" s="173">
        <f>Q348*H348</f>
        <v>0</v>
      </c>
      <c r="S348" s="173">
        <v>0.45000000000000001</v>
      </c>
      <c r="T348" s="174">
        <f>S348*H348</f>
        <v>0.45000000000000001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75" t="s">
        <v>231</v>
      </c>
      <c r="AT348" s="175" t="s">
        <v>141</v>
      </c>
      <c r="AU348" s="175" t="s">
        <v>80</v>
      </c>
      <c r="AY348" s="17" t="s">
        <v>139</v>
      </c>
      <c r="BE348" s="176">
        <f>IF(N348="základní",J348,0)</f>
        <v>35000</v>
      </c>
      <c r="BF348" s="176">
        <f>IF(N348="snížená",J348,0)</f>
        <v>0</v>
      </c>
      <c r="BG348" s="176">
        <f>IF(N348="zákl. přenesená",J348,0)</f>
        <v>0</v>
      </c>
      <c r="BH348" s="176">
        <f>IF(N348="sníž. přenesená",J348,0)</f>
        <v>0</v>
      </c>
      <c r="BI348" s="176">
        <f>IF(N348="nulová",J348,0)</f>
        <v>0</v>
      </c>
      <c r="BJ348" s="17" t="s">
        <v>76</v>
      </c>
      <c r="BK348" s="176">
        <f>ROUND(I348*H348,2)</f>
        <v>35000</v>
      </c>
      <c r="BL348" s="17" t="s">
        <v>231</v>
      </c>
      <c r="BM348" s="175" t="s">
        <v>583</v>
      </c>
    </row>
    <row r="349" s="2" customFormat="1" ht="24.15" customHeight="1">
      <c r="A349" s="30"/>
      <c r="B349" s="163"/>
      <c r="C349" s="164" t="s">
        <v>584</v>
      </c>
      <c r="D349" s="164" t="s">
        <v>141</v>
      </c>
      <c r="E349" s="165" t="s">
        <v>585</v>
      </c>
      <c r="F349" s="166" t="s">
        <v>586</v>
      </c>
      <c r="G349" s="167" t="s">
        <v>390</v>
      </c>
      <c r="H349" s="168">
        <v>128</v>
      </c>
      <c r="I349" s="169">
        <v>287</v>
      </c>
      <c r="J349" s="169">
        <f>ROUND(I349*H349,2)</f>
        <v>36736</v>
      </c>
      <c r="K349" s="170"/>
      <c r="L349" s="31"/>
      <c r="M349" s="171" t="s">
        <v>1</v>
      </c>
      <c r="N349" s="172" t="s">
        <v>36</v>
      </c>
      <c r="O349" s="173">
        <v>0.28499999999999998</v>
      </c>
      <c r="P349" s="173">
        <f>O349*H349</f>
        <v>36.479999999999997</v>
      </c>
      <c r="Q349" s="173">
        <v>0.00072999999999999996</v>
      </c>
      <c r="R349" s="173">
        <f>Q349*H349</f>
        <v>0.093439999999999995</v>
      </c>
      <c r="S349" s="173">
        <v>0</v>
      </c>
      <c r="T349" s="174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75" t="s">
        <v>231</v>
      </c>
      <c r="AT349" s="175" t="s">
        <v>141</v>
      </c>
      <c r="AU349" s="175" t="s">
        <v>80</v>
      </c>
      <c r="AY349" s="17" t="s">
        <v>139</v>
      </c>
      <c r="BE349" s="176">
        <f>IF(N349="základní",J349,0)</f>
        <v>36736</v>
      </c>
      <c r="BF349" s="176">
        <f>IF(N349="snížená",J349,0)</f>
        <v>0</v>
      </c>
      <c r="BG349" s="176">
        <f>IF(N349="zákl. přenesená",J349,0)</f>
        <v>0</v>
      </c>
      <c r="BH349" s="176">
        <f>IF(N349="sníž. přenesená",J349,0)</f>
        <v>0</v>
      </c>
      <c r="BI349" s="176">
        <f>IF(N349="nulová",J349,0)</f>
        <v>0</v>
      </c>
      <c r="BJ349" s="17" t="s">
        <v>76</v>
      </c>
      <c r="BK349" s="176">
        <f>ROUND(I349*H349,2)</f>
        <v>36736</v>
      </c>
      <c r="BL349" s="17" t="s">
        <v>231</v>
      </c>
      <c r="BM349" s="175" t="s">
        <v>587</v>
      </c>
    </row>
    <row r="350" s="13" customFormat="1">
      <c r="A350" s="13"/>
      <c r="B350" s="181"/>
      <c r="C350" s="13"/>
      <c r="D350" s="177" t="s">
        <v>148</v>
      </c>
      <c r="E350" s="182" t="s">
        <v>1</v>
      </c>
      <c r="F350" s="183" t="s">
        <v>588</v>
      </c>
      <c r="G350" s="13"/>
      <c r="H350" s="184">
        <v>128</v>
      </c>
      <c r="I350" s="13"/>
      <c r="J350" s="13"/>
      <c r="K350" s="13"/>
      <c r="L350" s="181"/>
      <c r="M350" s="185"/>
      <c r="N350" s="186"/>
      <c r="O350" s="186"/>
      <c r="P350" s="186"/>
      <c r="Q350" s="186"/>
      <c r="R350" s="186"/>
      <c r="S350" s="186"/>
      <c r="T350" s="18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2" t="s">
        <v>148</v>
      </c>
      <c r="AU350" s="182" t="s">
        <v>80</v>
      </c>
      <c r="AV350" s="13" t="s">
        <v>80</v>
      </c>
      <c r="AW350" s="13" t="s">
        <v>28</v>
      </c>
      <c r="AX350" s="13" t="s">
        <v>76</v>
      </c>
      <c r="AY350" s="182" t="s">
        <v>139</v>
      </c>
    </row>
    <row r="351" s="2" customFormat="1" ht="24.15" customHeight="1">
      <c r="A351" s="30"/>
      <c r="B351" s="163"/>
      <c r="C351" s="164" t="s">
        <v>589</v>
      </c>
      <c r="D351" s="164" t="s">
        <v>141</v>
      </c>
      <c r="E351" s="165" t="s">
        <v>590</v>
      </c>
      <c r="F351" s="166" t="s">
        <v>591</v>
      </c>
      <c r="G351" s="167" t="s">
        <v>390</v>
      </c>
      <c r="H351" s="168">
        <v>4.2000000000000002</v>
      </c>
      <c r="I351" s="169">
        <v>980</v>
      </c>
      <c r="J351" s="169">
        <f>ROUND(I351*H351,2)</f>
        <v>4116</v>
      </c>
      <c r="K351" s="170"/>
      <c r="L351" s="31"/>
      <c r="M351" s="171" t="s">
        <v>1</v>
      </c>
      <c r="N351" s="172" t="s">
        <v>36</v>
      </c>
      <c r="O351" s="173">
        <v>0.28399999999999997</v>
      </c>
      <c r="P351" s="173">
        <f>O351*H351</f>
        <v>1.1927999999999999</v>
      </c>
      <c r="Q351" s="173">
        <v>0.0019400000000000001</v>
      </c>
      <c r="R351" s="173">
        <f>Q351*H351</f>
        <v>0.0081480000000000007</v>
      </c>
      <c r="S351" s="173">
        <v>0</v>
      </c>
      <c r="T351" s="174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75" t="s">
        <v>231</v>
      </c>
      <c r="AT351" s="175" t="s">
        <v>141</v>
      </c>
      <c r="AU351" s="175" t="s">
        <v>80</v>
      </c>
      <c r="AY351" s="17" t="s">
        <v>139</v>
      </c>
      <c r="BE351" s="176">
        <f>IF(N351="základní",J351,0)</f>
        <v>4116</v>
      </c>
      <c r="BF351" s="176">
        <f>IF(N351="snížená",J351,0)</f>
        <v>0</v>
      </c>
      <c r="BG351" s="176">
        <f>IF(N351="zákl. přenesená",J351,0)</f>
        <v>0</v>
      </c>
      <c r="BH351" s="176">
        <f>IF(N351="sníž. přenesená",J351,0)</f>
        <v>0</v>
      </c>
      <c r="BI351" s="176">
        <f>IF(N351="nulová",J351,0)</f>
        <v>0</v>
      </c>
      <c r="BJ351" s="17" t="s">
        <v>76</v>
      </c>
      <c r="BK351" s="176">
        <f>ROUND(I351*H351,2)</f>
        <v>4116</v>
      </c>
      <c r="BL351" s="17" t="s">
        <v>231</v>
      </c>
      <c r="BM351" s="175" t="s">
        <v>592</v>
      </c>
    </row>
    <row r="352" s="13" customFormat="1">
      <c r="A352" s="13"/>
      <c r="B352" s="181"/>
      <c r="C352" s="13"/>
      <c r="D352" s="177" t="s">
        <v>148</v>
      </c>
      <c r="E352" s="182" t="s">
        <v>1</v>
      </c>
      <c r="F352" s="183" t="s">
        <v>593</v>
      </c>
      <c r="G352" s="13"/>
      <c r="H352" s="184">
        <v>4.2000000000000002</v>
      </c>
      <c r="I352" s="13"/>
      <c r="J352" s="13"/>
      <c r="K352" s="13"/>
      <c r="L352" s="181"/>
      <c r="M352" s="185"/>
      <c r="N352" s="186"/>
      <c r="O352" s="186"/>
      <c r="P352" s="186"/>
      <c r="Q352" s="186"/>
      <c r="R352" s="186"/>
      <c r="S352" s="186"/>
      <c r="T352" s="18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2" t="s">
        <v>148</v>
      </c>
      <c r="AU352" s="182" t="s">
        <v>80</v>
      </c>
      <c r="AV352" s="13" t="s">
        <v>80</v>
      </c>
      <c r="AW352" s="13" t="s">
        <v>28</v>
      </c>
      <c r="AX352" s="13" t="s">
        <v>76</v>
      </c>
      <c r="AY352" s="182" t="s">
        <v>139</v>
      </c>
    </row>
    <row r="353" s="2" customFormat="1" ht="24.15" customHeight="1">
      <c r="A353" s="30"/>
      <c r="B353" s="163"/>
      <c r="C353" s="164" t="s">
        <v>594</v>
      </c>
      <c r="D353" s="164" t="s">
        <v>141</v>
      </c>
      <c r="E353" s="165" t="s">
        <v>595</v>
      </c>
      <c r="F353" s="166" t="s">
        <v>596</v>
      </c>
      <c r="G353" s="167" t="s">
        <v>390</v>
      </c>
      <c r="H353" s="168">
        <v>120</v>
      </c>
      <c r="I353" s="169">
        <v>2290</v>
      </c>
      <c r="J353" s="169">
        <f>ROUND(I353*H353,2)</f>
        <v>274800</v>
      </c>
      <c r="K353" s="170"/>
      <c r="L353" s="31"/>
      <c r="M353" s="171" t="s">
        <v>1</v>
      </c>
      <c r="N353" s="172" t="s">
        <v>36</v>
      </c>
      <c r="O353" s="173">
        <v>0.34100000000000003</v>
      </c>
      <c r="P353" s="173">
        <f>O353*H353</f>
        <v>40.920000000000002</v>
      </c>
      <c r="Q353" s="173">
        <v>0.0038700000000000002</v>
      </c>
      <c r="R353" s="173">
        <f>Q353*H353</f>
        <v>0.46440000000000004</v>
      </c>
      <c r="S353" s="173">
        <v>0</v>
      </c>
      <c r="T353" s="174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75" t="s">
        <v>231</v>
      </c>
      <c r="AT353" s="175" t="s">
        <v>141</v>
      </c>
      <c r="AU353" s="175" t="s">
        <v>80</v>
      </c>
      <c r="AY353" s="17" t="s">
        <v>139</v>
      </c>
      <c r="BE353" s="176">
        <f>IF(N353="základní",J353,0)</f>
        <v>274800</v>
      </c>
      <c r="BF353" s="176">
        <f>IF(N353="snížená",J353,0)</f>
        <v>0</v>
      </c>
      <c r="BG353" s="176">
        <f>IF(N353="zákl. přenesená",J353,0)</f>
        <v>0</v>
      </c>
      <c r="BH353" s="176">
        <f>IF(N353="sníž. přenesená",J353,0)</f>
        <v>0</v>
      </c>
      <c r="BI353" s="176">
        <f>IF(N353="nulová",J353,0)</f>
        <v>0</v>
      </c>
      <c r="BJ353" s="17" t="s">
        <v>76</v>
      </c>
      <c r="BK353" s="176">
        <f>ROUND(I353*H353,2)</f>
        <v>274800</v>
      </c>
      <c r="BL353" s="17" t="s">
        <v>231</v>
      </c>
      <c r="BM353" s="175" t="s">
        <v>597</v>
      </c>
    </row>
    <row r="354" s="13" customFormat="1">
      <c r="A354" s="13"/>
      <c r="B354" s="181"/>
      <c r="C354" s="13"/>
      <c r="D354" s="177" t="s">
        <v>148</v>
      </c>
      <c r="E354" s="182" t="s">
        <v>1</v>
      </c>
      <c r="F354" s="183" t="s">
        <v>598</v>
      </c>
      <c r="G354" s="13"/>
      <c r="H354" s="184">
        <v>120</v>
      </c>
      <c r="I354" s="13"/>
      <c r="J354" s="13"/>
      <c r="K354" s="13"/>
      <c r="L354" s="181"/>
      <c r="M354" s="185"/>
      <c r="N354" s="186"/>
      <c r="O354" s="186"/>
      <c r="P354" s="186"/>
      <c r="Q354" s="186"/>
      <c r="R354" s="186"/>
      <c r="S354" s="186"/>
      <c r="T354" s="18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2" t="s">
        <v>148</v>
      </c>
      <c r="AU354" s="182" t="s">
        <v>80</v>
      </c>
      <c r="AV354" s="13" t="s">
        <v>80</v>
      </c>
      <c r="AW354" s="13" t="s">
        <v>28</v>
      </c>
      <c r="AX354" s="13" t="s">
        <v>76</v>
      </c>
      <c r="AY354" s="182" t="s">
        <v>139</v>
      </c>
    </row>
    <row r="355" s="2" customFormat="1" ht="24.15" customHeight="1">
      <c r="A355" s="30"/>
      <c r="B355" s="163"/>
      <c r="C355" s="164" t="s">
        <v>599</v>
      </c>
      <c r="D355" s="164" t="s">
        <v>141</v>
      </c>
      <c r="E355" s="165" t="s">
        <v>600</v>
      </c>
      <c r="F355" s="166" t="s">
        <v>601</v>
      </c>
      <c r="G355" s="167" t="s">
        <v>390</v>
      </c>
      <c r="H355" s="168">
        <v>7.7999999999999998</v>
      </c>
      <c r="I355" s="169">
        <v>780</v>
      </c>
      <c r="J355" s="169">
        <f>ROUND(I355*H355,2)</f>
        <v>6084</v>
      </c>
      <c r="K355" s="170"/>
      <c r="L355" s="31"/>
      <c r="M355" s="171" t="s">
        <v>1</v>
      </c>
      <c r="N355" s="172" t="s">
        <v>36</v>
      </c>
      <c r="O355" s="173">
        <v>0.22800000000000001</v>
      </c>
      <c r="P355" s="173">
        <f>O355*H355</f>
        <v>1.7784</v>
      </c>
      <c r="Q355" s="173">
        <v>0.0015</v>
      </c>
      <c r="R355" s="173">
        <f>Q355*H355</f>
        <v>0.0117</v>
      </c>
      <c r="S355" s="173">
        <v>0</v>
      </c>
      <c r="T355" s="174">
        <f>S355*H355</f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75" t="s">
        <v>231</v>
      </c>
      <c r="AT355" s="175" t="s">
        <v>141</v>
      </c>
      <c r="AU355" s="175" t="s">
        <v>80</v>
      </c>
      <c r="AY355" s="17" t="s">
        <v>139</v>
      </c>
      <c r="BE355" s="176">
        <f>IF(N355="základní",J355,0)</f>
        <v>6084</v>
      </c>
      <c r="BF355" s="176">
        <f>IF(N355="snížená",J355,0)</f>
        <v>0</v>
      </c>
      <c r="BG355" s="176">
        <f>IF(N355="zákl. přenesená",J355,0)</f>
        <v>0</v>
      </c>
      <c r="BH355" s="176">
        <f>IF(N355="sníž. přenesená",J355,0)</f>
        <v>0</v>
      </c>
      <c r="BI355" s="176">
        <f>IF(N355="nulová",J355,0)</f>
        <v>0</v>
      </c>
      <c r="BJ355" s="17" t="s">
        <v>76</v>
      </c>
      <c r="BK355" s="176">
        <f>ROUND(I355*H355,2)</f>
        <v>6084</v>
      </c>
      <c r="BL355" s="17" t="s">
        <v>231</v>
      </c>
      <c r="BM355" s="175" t="s">
        <v>602</v>
      </c>
    </row>
    <row r="356" s="13" customFormat="1">
      <c r="A356" s="13"/>
      <c r="B356" s="181"/>
      <c r="C356" s="13"/>
      <c r="D356" s="177" t="s">
        <v>148</v>
      </c>
      <c r="E356" s="182" t="s">
        <v>1</v>
      </c>
      <c r="F356" s="183" t="s">
        <v>603</v>
      </c>
      <c r="G356" s="13"/>
      <c r="H356" s="184">
        <v>7.7999999999999998</v>
      </c>
      <c r="I356" s="13"/>
      <c r="J356" s="13"/>
      <c r="K356" s="13"/>
      <c r="L356" s="181"/>
      <c r="M356" s="185"/>
      <c r="N356" s="186"/>
      <c r="O356" s="186"/>
      <c r="P356" s="186"/>
      <c r="Q356" s="186"/>
      <c r="R356" s="186"/>
      <c r="S356" s="186"/>
      <c r="T356" s="18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2" t="s">
        <v>148</v>
      </c>
      <c r="AU356" s="182" t="s">
        <v>80</v>
      </c>
      <c r="AV356" s="13" t="s">
        <v>80</v>
      </c>
      <c r="AW356" s="13" t="s">
        <v>28</v>
      </c>
      <c r="AX356" s="13" t="s">
        <v>76</v>
      </c>
      <c r="AY356" s="182" t="s">
        <v>139</v>
      </c>
    </row>
    <row r="357" s="2" customFormat="1" ht="24.15" customHeight="1">
      <c r="A357" s="30"/>
      <c r="B357" s="163"/>
      <c r="C357" s="164" t="s">
        <v>604</v>
      </c>
      <c r="D357" s="164" t="s">
        <v>141</v>
      </c>
      <c r="E357" s="165" t="s">
        <v>605</v>
      </c>
      <c r="F357" s="166" t="s">
        <v>606</v>
      </c>
      <c r="G357" s="167" t="s">
        <v>390</v>
      </c>
      <c r="H357" s="168">
        <v>7.7999999999999998</v>
      </c>
      <c r="I357" s="169">
        <v>971</v>
      </c>
      <c r="J357" s="169">
        <f>ROUND(I357*H357,2)</f>
        <v>7573.8000000000002</v>
      </c>
      <c r="K357" s="170"/>
      <c r="L357" s="31"/>
      <c r="M357" s="171" t="s">
        <v>1</v>
      </c>
      <c r="N357" s="172" t="s">
        <v>36</v>
      </c>
      <c r="O357" s="173">
        <v>0.251</v>
      </c>
      <c r="P357" s="173">
        <f>O357*H357</f>
        <v>1.9578</v>
      </c>
      <c r="Q357" s="173">
        <v>0.0019400000000000001</v>
      </c>
      <c r="R357" s="173">
        <f>Q357*H357</f>
        <v>0.015132</v>
      </c>
      <c r="S357" s="173">
        <v>0</v>
      </c>
      <c r="T357" s="174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75" t="s">
        <v>231</v>
      </c>
      <c r="AT357" s="175" t="s">
        <v>141</v>
      </c>
      <c r="AU357" s="175" t="s">
        <v>80</v>
      </c>
      <c r="AY357" s="17" t="s">
        <v>139</v>
      </c>
      <c r="BE357" s="176">
        <f>IF(N357="základní",J357,0)</f>
        <v>7573.8000000000002</v>
      </c>
      <c r="BF357" s="176">
        <f>IF(N357="snížená",J357,0)</f>
        <v>0</v>
      </c>
      <c r="BG357" s="176">
        <f>IF(N357="zákl. přenesená",J357,0)</f>
        <v>0</v>
      </c>
      <c r="BH357" s="176">
        <f>IF(N357="sníž. přenesená",J357,0)</f>
        <v>0</v>
      </c>
      <c r="BI357" s="176">
        <f>IF(N357="nulová",J357,0)</f>
        <v>0</v>
      </c>
      <c r="BJ357" s="17" t="s">
        <v>76</v>
      </c>
      <c r="BK357" s="176">
        <f>ROUND(I357*H357,2)</f>
        <v>7573.8000000000002</v>
      </c>
      <c r="BL357" s="17" t="s">
        <v>231</v>
      </c>
      <c r="BM357" s="175" t="s">
        <v>607</v>
      </c>
    </row>
    <row r="358" s="13" customFormat="1">
      <c r="A358" s="13"/>
      <c r="B358" s="181"/>
      <c r="C358" s="13"/>
      <c r="D358" s="177" t="s">
        <v>148</v>
      </c>
      <c r="E358" s="182" t="s">
        <v>1</v>
      </c>
      <c r="F358" s="183" t="s">
        <v>608</v>
      </c>
      <c r="G358" s="13"/>
      <c r="H358" s="184">
        <v>7.7999999999999998</v>
      </c>
      <c r="I358" s="13"/>
      <c r="J358" s="13"/>
      <c r="K358" s="13"/>
      <c r="L358" s="181"/>
      <c r="M358" s="185"/>
      <c r="N358" s="186"/>
      <c r="O358" s="186"/>
      <c r="P358" s="186"/>
      <c r="Q358" s="186"/>
      <c r="R358" s="186"/>
      <c r="S358" s="186"/>
      <c r="T358" s="18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2" t="s">
        <v>148</v>
      </c>
      <c r="AU358" s="182" t="s">
        <v>80</v>
      </c>
      <c r="AV358" s="13" t="s">
        <v>80</v>
      </c>
      <c r="AW358" s="13" t="s">
        <v>28</v>
      </c>
      <c r="AX358" s="13" t="s">
        <v>76</v>
      </c>
      <c r="AY358" s="182" t="s">
        <v>139</v>
      </c>
    </row>
    <row r="359" s="2" customFormat="1" ht="24.15" customHeight="1">
      <c r="A359" s="30"/>
      <c r="B359" s="163"/>
      <c r="C359" s="164" t="s">
        <v>609</v>
      </c>
      <c r="D359" s="164" t="s">
        <v>141</v>
      </c>
      <c r="E359" s="165" t="s">
        <v>610</v>
      </c>
      <c r="F359" s="166" t="s">
        <v>611</v>
      </c>
      <c r="G359" s="167" t="s">
        <v>390</v>
      </c>
      <c r="H359" s="168">
        <v>3.7000000000000002</v>
      </c>
      <c r="I359" s="169">
        <v>952</v>
      </c>
      <c r="J359" s="169">
        <f>ROUND(I359*H359,2)</f>
        <v>3522.4000000000001</v>
      </c>
      <c r="K359" s="170"/>
      <c r="L359" s="31"/>
      <c r="M359" s="171" t="s">
        <v>1</v>
      </c>
      <c r="N359" s="172" t="s">
        <v>36</v>
      </c>
      <c r="O359" s="173">
        <v>0.33100000000000002</v>
      </c>
      <c r="P359" s="173">
        <f>O359*H359</f>
        <v>1.2247000000000001</v>
      </c>
      <c r="Q359" s="173">
        <v>0.0019499999999999999</v>
      </c>
      <c r="R359" s="173">
        <f>Q359*H359</f>
        <v>0.0072150000000000001</v>
      </c>
      <c r="S359" s="173">
        <v>0</v>
      </c>
      <c r="T359" s="174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75" t="s">
        <v>231</v>
      </c>
      <c r="AT359" s="175" t="s">
        <v>141</v>
      </c>
      <c r="AU359" s="175" t="s">
        <v>80</v>
      </c>
      <c r="AY359" s="17" t="s">
        <v>139</v>
      </c>
      <c r="BE359" s="176">
        <f>IF(N359="základní",J359,0)</f>
        <v>3522.4000000000001</v>
      </c>
      <c r="BF359" s="176">
        <f>IF(N359="snížená",J359,0)</f>
        <v>0</v>
      </c>
      <c r="BG359" s="176">
        <f>IF(N359="zákl. přenesená",J359,0)</f>
        <v>0</v>
      </c>
      <c r="BH359" s="176">
        <f>IF(N359="sníž. přenesená",J359,0)</f>
        <v>0</v>
      </c>
      <c r="BI359" s="176">
        <f>IF(N359="nulová",J359,0)</f>
        <v>0</v>
      </c>
      <c r="BJ359" s="17" t="s">
        <v>76</v>
      </c>
      <c r="BK359" s="176">
        <f>ROUND(I359*H359,2)</f>
        <v>3522.4000000000001</v>
      </c>
      <c r="BL359" s="17" t="s">
        <v>231</v>
      </c>
      <c r="BM359" s="175" t="s">
        <v>612</v>
      </c>
    </row>
    <row r="360" s="13" customFormat="1">
      <c r="A360" s="13"/>
      <c r="B360" s="181"/>
      <c r="C360" s="13"/>
      <c r="D360" s="177" t="s">
        <v>148</v>
      </c>
      <c r="E360" s="182" t="s">
        <v>1</v>
      </c>
      <c r="F360" s="183" t="s">
        <v>613</v>
      </c>
      <c r="G360" s="13"/>
      <c r="H360" s="184">
        <v>3.7000000000000002</v>
      </c>
      <c r="I360" s="13"/>
      <c r="J360" s="13"/>
      <c r="K360" s="13"/>
      <c r="L360" s="181"/>
      <c r="M360" s="185"/>
      <c r="N360" s="186"/>
      <c r="O360" s="186"/>
      <c r="P360" s="186"/>
      <c r="Q360" s="186"/>
      <c r="R360" s="186"/>
      <c r="S360" s="186"/>
      <c r="T360" s="18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2" t="s">
        <v>148</v>
      </c>
      <c r="AU360" s="182" t="s">
        <v>80</v>
      </c>
      <c r="AV360" s="13" t="s">
        <v>80</v>
      </c>
      <c r="AW360" s="13" t="s">
        <v>28</v>
      </c>
      <c r="AX360" s="13" t="s">
        <v>76</v>
      </c>
      <c r="AY360" s="182" t="s">
        <v>139</v>
      </c>
    </row>
    <row r="361" s="2" customFormat="1" ht="24.15" customHeight="1">
      <c r="A361" s="30"/>
      <c r="B361" s="163"/>
      <c r="C361" s="164" t="s">
        <v>614</v>
      </c>
      <c r="D361" s="164" t="s">
        <v>141</v>
      </c>
      <c r="E361" s="165" t="s">
        <v>615</v>
      </c>
      <c r="F361" s="166" t="s">
        <v>616</v>
      </c>
      <c r="G361" s="167" t="s">
        <v>160</v>
      </c>
      <c r="H361" s="168">
        <v>17.5</v>
      </c>
      <c r="I361" s="169">
        <v>3710</v>
      </c>
      <c r="J361" s="169">
        <f>ROUND(I361*H361,2)</f>
        <v>64925</v>
      </c>
      <c r="K361" s="170"/>
      <c r="L361" s="31"/>
      <c r="M361" s="171" t="s">
        <v>1</v>
      </c>
      <c r="N361" s="172" t="s">
        <v>36</v>
      </c>
      <c r="O361" s="173">
        <v>1.593</v>
      </c>
      <c r="P361" s="173">
        <f>O361*H361</f>
        <v>27.877499999999998</v>
      </c>
      <c r="Q361" s="173">
        <v>0.0063699999999999998</v>
      </c>
      <c r="R361" s="173">
        <f>Q361*H361</f>
        <v>0.11147499999999999</v>
      </c>
      <c r="S361" s="173">
        <v>0</v>
      </c>
      <c r="T361" s="174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75" t="s">
        <v>231</v>
      </c>
      <c r="AT361" s="175" t="s">
        <v>141</v>
      </c>
      <c r="AU361" s="175" t="s">
        <v>80</v>
      </c>
      <c r="AY361" s="17" t="s">
        <v>139</v>
      </c>
      <c r="BE361" s="176">
        <f>IF(N361="základní",J361,0)</f>
        <v>64925</v>
      </c>
      <c r="BF361" s="176">
        <f>IF(N361="snížená",J361,0)</f>
        <v>0</v>
      </c>
      <c r="BG361" s="176">
        <f>IF(N361="zákl. přenesená",J361,0)</f>
        <v>0</v>
      </c>
      <c r="BH361" s="176">
        <f>IF(N361="sníž. přenesená",J361,0)</f>
        <v>0</v>
      </c>
      <c r="BI361" s="176">
        <f>IF(N361="nulová",J361,0)</f>
        <v>0</v>
      </c>
      <c r="BJ361" s="17" t="s">
        <v>76</v>
      </c>
      <c r="BK361" s="176">
        <f>ROUND(I361*H361,2)</f>
        <v>64925</v>
      </c>
      <c r="BL361" s="17" t="s">
        <v>231</v>
      </c>
      <c r="BM361" s="175" t="s">
        <v>617</v>
      </c>
    </row>
    <row r="362" s="13" customFormat="1">
      <c r="A362" s="13"/>
      <c r="B362" s="181"/>
      <c r="C362" s="13"/>
      <c r="D362" s="177" t="s">
        <v>148</v>
      </c>
      <c r="E362" s="182" t="s">
        <v>1</v>
      </c>
      <c r="F362" s="183" t="s">
        <v>618</v>
      </c>
      <c r="G362" s="13"/>
      <c r="H362" s="184">
        <v>4.5</v>
      </c>
      <c r="I362" s="13"/>
      <c r="J362" s="13"/>
      <c r="K362" s="13"/>
      <c r="L362" s="181"/>
      <c r="M362" s="185"/>
      <c r="N362" s="186"/>
      <c r="O362" s="186"/>
      <c r="P362" s="186"/>
      <c r="Q362" s="186"/>
      <c r="R362" s="186"/>
      <c r="S362" s="186"/>
      <c r="T362" s="18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2" t="s">
        <v>148</v>
      </c>
      <c r="AU362" s="182" t="s">
        <v>80</v>
      </c>
      <c r="AV362" s="13" t="s">
        <v>80</v>
      </c>
      <c r="AW362" s="13" t="s">
        <v>28</v>
      </c>
      <c r="AX362" s="13" t="s">
        <v>71</v>
      </c>
      <c r="AY362" s="182" t="s">
        <v>139</v>
      </c>
    </row>
    <row r="363" s="13" customFormat="1">
      <c r="A363" s="13"/>
      <c r="B363" s="181"/>
      <c r="C363" s="13"/>
      <c r="D363" s="177" t="s">
        <v>148</v>
      </c>
      <c r="E363" s="182" t="s">
        <v>1</v>
      </c>
      <c r="F363" s="183" t="s">
        <v>619</v>
      </c>
      <c r="G363" s="13"/>
      <c r="H363" s="184">
        <v>13</v>
      </c>
      <c r="I363" s="13"/>
      <c r="J363" s="13"/>
      <c r="K363" s="13"/>
      <c r="L363" s="181"/>
      <c r="M363" s="185"/>
      <c r="N363" s="186"/>
      <c r="O363" s="186"/>
      <c r="P363" s="186"/>
      <c r="Q363" s="186"/>
      <c r="R363" s="186"/>
      <c r="S363" s="186"/>
      <c r="T363" s="18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2" t="s">
        <v>148</v>
      </c>
      <c r="AU363" s="182" t="s">
        <v>80</v>
      </c>
      <c r="AV363" s="13" t="s">
        <v>80</v>
      </c>
      <c r="AW363" s="13" t="s">
        <v>28</v>
      </c>
      <c r="AX363" s="13" t="s">
        <v>71</v>
      </c>
      <c r="AY363" s="182" t="s">
        <v>139</v>
      </c>
    </row>
    <row r="364" s="2" customFormat="1" ht="21.75" customHeight="1">
      <c r="A364" s="30"/>
      <c r="B364" s="163"/>
      <c r="C364" s="164" t="s">
        <v>620</v>
      </c>
      <c r="D364" s="164" t="s">
        <v>141</v>
      </c>
      <c r="E364" s="165" t="s">
        <v>621</v>
      </c>
      <c r="F364" s="166" t="s">
        <v>622</v>
      </c>
      <c r="G364" s="167" t="s">
        <v>390</v>
      </c>
      <c r="H364" s="168">
        <v>5.7999999999999998</v>
      </c>
      <c r="I364" s="169">
        <v>1340</v>
      </c>
      <c r="J364" s="169">
        <f>ROUND(I364*H364,2)</f>
        <v>7772</v>
      </c>
      <c r="K364" s="170"/>
      <c r="L364" s="31"/>
      <c r="M364" s="171" t="s">
        <v>1</v>
      </c>
      <c r="N364" s="172" t="s">
        <v>36</v>
      </c>
      <c r="O364" s="173">
        <v>0.26500000000000001</v>
      </c>
      <c r="P364" s="173">
        <f>O364*H364</f>
        <v>1.5369999999999999</v>
      </c>
      <c r="Q364" s="173">
        <v>0.0025899999999999999</v>
      </c>
      <c r="R364" s="173">
        <f>Q364*H364</f>
        <v>0.015021999999999999</v>
      </c>
      <c r="S364" s="173">
        <v>0</v>
      </c>
      <c r="T364" s="174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75" t="s">
        <v>231</v>
      </c>
      <c r="AT364" s="175" t="s">
        <v>141</v>
      </c>
      <c r="AU364" s="175" t="s">
        <v>80</v>
      </c>
      <c r="AY364" s="17" t="s">
        <v>139</v>
      </c>
      <c r="BE364" s="176">
        <f>IF(N364="základní",J364,0)</f>
        <v>7772</v>
      </c>
      <c r="BF364" s="176">
        <f>IF(N364="snížená",J364,0)</f>
        <v>0</v>
      </c>
      <c r="BG364" s="176">
        <f>IF(N364="zákl. přenesená",J364,0)</f>
        <v>0</v>
      </c>
      <c r="BH364" s="176">
        <f>IF(N364="sníž. přenesená",J364,0)</f>
        <v>0</v>
      </c>
      <c r="BI364" s="176">
        <f>IF(N364="nulová",J364,0)</f>
        <v>0</v>
      </c>
      <c r="BJ364" s="17" t="s">
        <v>76</v>
      </c>
      <c r="BK364" s="176">
        <f>ROUND(I364*H364,2)</f>
        <v>7772</v>
      </c>
      <c r="BL364" s="17" t="s">
        <v>231</v>
      </c>
      <c r="BM364" s="175" t="s">
        <v>623</v>
      </c>
    </row>
    <row r="365" s="13" customFormat="1">
      <c r="A365" s="13"/>
      <c r="B365" s="181"/>
      <c r="C365" s="13"/>
      <c r="D365" s="177" t="s">
        <v>148</v>
      </c>
      <c r="E365" s="182" t="s">
        <v>1</v>
      </c>
      <c r="F365" s="183" t="s">
        <v>624</v>
      </c>
      <c r="G365" s="13"/>
      <c r="H365" s="184">
        <v>5.7999999999999998</v>
      </c>
      <c r="I365" s="13"/>
      <c r="J365" s="13"/>
      <c r="K365" s="13"/>
      <c r="L365" s="181"/>
      <c r="M365" s="185"/>
      <c r="N365" s="186"/>
      <c r="O365" s="186"/>
      <c r="P365" s="186"/>
      <c r="Q365" s="186"/>
      <c r="R365" s="186"/>
      <c r="S365" s="186"/>
      <c r="T365" s="18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2" t="s">
        <v>148</v>
      </c>
      <c r="AU365" s="182" t="s">
        <v>80</v>
      </c>
      <c r="AV365" s="13" t="s">
        <v>80</v>
      </c>
      <c r="AW365" s="13" t="s">
        <v>28</v>
      </c>
      <c r="AX365" s="13" t="s">
        <v>71</v>
      </c>
      <c r="AY365" s="182" t="s">
        <v>139</v>
      </c>
    </row>
    <row r="366" s="2" customFormat="1" ht="24.15" customHeight="1">
      <c r="A366" s="30"/>
      <c r="B366" s="163"/>
      <c r="C366" s="164" t="s">
        <v>625</v>
      </c>
      <c r="D366" s="164" t="s">
        <v>141</v>
      </c>
      <c r="E366" s="165" t="s">
        <v>626</v>
      </c>
      <c r="F366" s="166" t="s">
        <v>627</v>
      </c>
      <c r="G366" s="167" t="s">
        <v>165</v>
      </c>
      <c r="H366" s="168">
        <v>7</v>
      </c>
      <c r="I366" s="169">
        <v>1170</v>
      </c>
      <c r="J366" s="169">
        <f>ROUND(I366*H366,2)</f>
        <v>8190</v>
      </c>
      <c r="K366" s="170"/>
      <c r="L366" s="31"/>
      <c r="M366" s="171" t="s">
        <v>1</v>
      </c>
      <c r="N366" s="172" t="s">
        <v>36</v>
      </c>
      <c r="O366" s="173">
        <v>0.45000000000000001</v>
      </c>
      <c r="P366" s="173">
        <f>O366*H366</f>
        <v>3.1499999999999999</v>
      </c>
      <c r="Q366" s="173">
        <v>0.0038899999999999998</v>
      </c>
      <c r="R366" s="173">
        <f>Q366*H366</f>
        <v>0.027229999999999997</v>
      </c>
      <c r="S366" s="173">
        <v>0</v>
      </c>
      <c r="T366" s="174">
        <f>S366*H366</f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75" t="s">
        <v>231</v>
      </c>
      <c r="AT366" s="175" t="s">
        <v>141</v>
      </c>
      <c r="AU366" s="175" t="s">
        <v>80</v>
      </c>
      <c r="AY366" s="17" t="s">
        <v>139</v>
      </c>
      <c r="BE366" s="176">
        <f>IF(N366="základní",J366,0)</f>
        <v>8190</v>
      </c>
      <c r="BF366" s="176">
        <f>IF(N366="snížená",J366,0)</f>
        <v>0</v>
      </c>
      <c r="BG366" s="176">
        <f>IF(N366="zákl. přenesená",J366,0)</f>
        <v>0</v>
      </c>
      <c r="BH366" s="176">
        <f>IF(N366="sníž. přenesená",J366,0)</f>
        <v>0</v>
      </c>
      <c r="BI366" s="176">
        <f>IF(N366="nulová",J366,0)</f>
        <v>0</v>
      </c>
      <c r="BJ366" s="17" t="s">
        <v>76</v>
      </c>
      <c r="BK366" s="176">
        <f>ROUND(I366*H366,2)</f>
        <v>8190</v>
      </c>
      <c r="BL366" s="17" t="s">
        <v>231</v>
      </c>
      <c r="BM366" s="175" t="s">
        <v>628</v>
      </c>
    </row>
    <row r="367" s="13" customFormat="1">
      <c r="A367" s="13"/>
      <c r="B367" s="181"/>
      <c r="C367" s="13"/>
      <c r="D367" s="177" t="s">
        <v>148</v>
      </c>
      <c r="E367" s="182" t="s">
        <v>1</v>
      </c>
      <c r="F367" s="183" t="s">
        <v>629</v>
      </c>
      <c r="G367" s="13"/>
      <c r="H367" s="184">
        <v>7</v>
      </c>
      <c r="I367" s="13"/>
      <c r="J367" s="13"/>
      <c r="K367" s="13"/>
      <c r="L367" s="181"/>
      <c r="M367" s="185"/>
      <c r="N367" s="186"/>
      <c r="O367" s="186"/>
      <c r="P367" s="186"/>
      <c r="Q367" s="186"/>
      <c r="R367" s="186"/>
      <c r="S367" s="186"/>
      <c r="T367" s="18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2" t="s">
        <v>148</v>
      </c>
      <c r="AU367" s="182" t="s">
        <v>80</v>
      </c>
      <c r="AV367" s="13" t="s">
        <v>80</v>
      </c>
      <c r="AW367" s="13" t="s">
        <v>28</v>
      </c>
      <c r="AX367" s="13" t="s">
        <v>71</v>
      </c>
      <c r="AY367" s="182" t="s">
        <v>139</v>
      </c>
    </row>
    <row r="368" s="2" customFormat="1" ht="24.15" customHeight="1">
      <c r="A368" s="30"/>
      <c r="B368" s="163"/>
      <c r="C368" s="164" t="s">
        <v>630</v>
      </c>
      <c r="D368" s="164" t="s">
        <v>141</v>
      </c>
      <c r="E368" s="165" t="s">
        <v>631</v>
      </c>
      <c r="F368" s="166" t="s">
        <v>632</v>
      </c>
      <c r="G368" s="167" t="s">
        <v>390</v>
      </c>
      <c r="H368" s="168">
        <v>120</v>
      </c>
      <c r="I368" s="169">
        <v>5400</v>
      </c>
      <c r="J368" s="169">
        <f>ROUND(I368*H368,2)</f>
        <v>648000</v>
      </c>
      <c r="K368" s="170"/>
      <c r="L368" s="31"/>
      <c r="M368" s="171" t="s">
        <v>1</v>
      </c>
      <c r="N368" s="172" t="s">
        <v>36</v>
      </c>
      <c r="O368" s="173">
        <v>1.345</v>
      </c>
      <c r="P368" s="173">
        <f>O368*H368</f>
        <v>161.40000000000001</v>
      </c>
      <c r="Q368" s="173">
        <v>0.0070800000000000004</v>
      </c>
      <c r="R368" s="173">
        <f>Q368*H368</f>
        <v>0.84960000000000002</v>
      </c>
      <c r="S368" s="173">
        <v>0</v>
      </c>
      <c r="T368" s="174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75" t="s">
        <v>231</v>
      </c>
      <c r="AT368" s="175" t="s">
        <v>141</v>
      </c>
      <c r="AU368" s="175" t="s">
        <v>80</v>
      </c>
      <c r="AY368" s="17" t="s">
        <v>139</v>
      </c>
      <c r="BE368" s="176">
        <f>IF(N368="základní",J368,0)</f>
        <v>648000</v>
      </c>
      <c r="BF368" s="176">
        <f>IF(N368="snížená",J368,0)</f>
        <v>0</v>
      </c>
      <c r="BG368" s="176">
        <f>IF(N368="zákl. přenesená",J368,0)</f>
        <v>0</v>
      </c>
      <c r="BH368" s="176">
        <f>IF(N368="sníž. přenesená",J368,0)</f>
        <v>0</v>
      </c>
      <c r="BI368" s="176">
        <f>IF(N368="nulová",J368,0)</f>
        <v>0</v>
      </c>
      <c r="BJ368" s="17" t="s">
        <v>76</v>
      </c>
      <c r="BK368" s="176">
        <f>ROUND(I368*H368,2)</f>
        <v>648000</v>
      </c>
      <c r="BL368" s="17" t="s">
        <v>231</v>
      </c>
      <c r="BM368" s="175" t="s">
        <v>633</v>
      </c>
    </row>
    <row r="369" s="13" customFormat="1">
      <c r="A369" s="13"/>
      <c r="B369" s="181"/>
      <c r="C369" s="13"/>
      <c r="D369" s="177" t="s">
        <v>148</v>
      </c>
      <c r="E369" s="182" t="s">
        <v>1</v>
      </c>
      <c r="F369" s="183" t="s">
        <v>634</v>
      </c>
      <c r="G369" s="13"/>
      <c r="H369" s="184">
        <v>120</v>
      </c>
      <c r="I369" s="13"/>
      <c r="J369" s="13"/>
      <c r="K369" s="13"/>
      <c r="L369" s="181"/>
      <c r="M369" s="185"/>
      <c r="N369" s="186"/>
      <c r="O369" s="186"/>
      <c r="P369" s="186"/>
      <c r="Q369" s="186"/>
      <c r="R369" s="186"/>
      <c r="S369" s="186"/>
      <c r="T369" s="18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2" t="s">
        <v>148</v>
      </c>
      <c r="AU369" s="182" t="s">
        <v>80</v>
      </c>
      <c r="AV369" s="13" t="s">
        <v>80</v>
      </c>
      <c r="AW369" s="13" t="s">
        <v>28</v>
      </c>
      <c r="AX369" s="13" t="s">
        <v>71</v>
      </c>
      <c r="AY369" s="182" t="s">
        <v>139</v>
      </c>
    </row>
    <row r="370" s="2" customFormat="1" ht="24.15" customHeight="1">
      <c r="A370" s="30"/>
      <c r="B370" s="163"/>
      <c r="C370" s="164" t="s">
        <v>635</v>
      </c>
      <c r="D370" s="164" t="s">
        <v>141</v>
      </c>
      <c r="E370" s="165" t="s">
        <v>636</v>
      </c>
      <c r="F370" s="166" t="s">
        <v>637</v>
      </c>
      <c r="G370" s="167" t="s">
        <v>165</v>
      </c>
      <c r="H370" s="168">
        <v>10</v>
      </c>
      <c r="I370" s="169">
        <v>3870</v>
      </c>
      <c r="J370" s="169">
        <f>ROUND(I370*H370,2)</f>
        <v>38700</v>
      </c>
      <c r="K370" s="170"/>
      <c r="L370" s="31"/>
      <c r="M370" s="171" t="s">
        <v>1</v>
      </c>
      <c r="N370" s="172" t="s">
        <v>36</v>
      </c>
      <c r="O370" s="173">
        <v>1.345</v>
      </c>
      <c r="P370" s="173">
        <f>O370*H370</f>
        <v>13.449999999999999</v>
      </c>
      <c r="Q370" s="173">
        <v>0.0070800000000000004</v>
      </c>
      <c r="R370" s="173">
        <f>Q370*H370</f>
        <v>0.070800000000000002</v>
      </c>
      <c r="S370" s="173">
        <v>0</v>
      </c>
      <c r="T370" s="174">
        <f>S370*H370</f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75" t="s">
        <v>231</v>
      </c>
      <c r="AT370" s="175" t="s">
        <v>141</v>
      </c>
      <c r="AU370" s="175" t="s">
        <v>80</v>
      </c>
      <c r="AY370" s="17" t="s">
        <v>139</v>
      </c>
      <c r="BE370" s="176">
        <f>IF(N370="základní",J370,0)</f>
        <v>38700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7" t="s">
        <v>76</v>
      </c>
      <c r="BK370" s="176">
        <f>ROUND(I370*H370,2)</f>
        <v>38700</v>
      </c>
      <c r="BL370" s="17" t="s">
        <v>231</v>
      </c>
      <c r="BM370" s="175" t="s">
        <v>638</v>
      </c>
    </row>
    <row r="371" s="13" customFormat="1">
      <c r="A371" s="13"/>
      <c r="B371" s="181"/>
      <c r="C371" s="13"/>
      <c r="D371" s="177" t="s">
        <v>148</v>
      </c>
      <c r="E371" s="182" t="s">
        <v>1</v>
      </c>
      <c r="F371" s="183" t="s">
        <v>639</v>
      </c>
      <c r="G371" s="13"/>
      <c r="H371" s="184">
        <v>10</v>
      </c>
      <c r="I371" s="13"/>
      <c r="J371" s="13"/>
      <c r="K371" s="13"/>
      <c r="L371" s="181"/>
      <c r="M371" s="185"/>
      <c r="N371" s="186"/>
      <c r="O371" s="186"/>
      <c r="P371" s="186"/>
      <c r="Q371" s="186"/>
      <c r="R371" s="186"/>
      <c r="S371" s="186"/>
      <c r="T371" s="18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2" t="s">
        <v>148</v>
      </c>
      <c r="AU371" s="182" t="s">
        <v>80</v>
      </c>
      <c r="AV371" s="13" t="s">
        <v>80</v>
      </c>
      <c r="AW371" s="13" t="s">
        <v>28</v>
      </c>
      <c r="AX371" s="13" t="s">
        <v>71</v>
      </c>
      <c r="AY371" s="182" t="s">
        <v>139</v>
      </c>
    </row>
    <row r="372" s="2" customFormat="1" ht="33" customHeight="1">
      <c r="A372" s="30"/>
      <c r="B372" s="163"/>
      <c r="C372" s="164" t="s">
        <v>640</v>
      </c>
      <c r="D372" s="164" t="s">
        <v>141</v>
      </c>
      <c r="E372" s="165" t="s">
        <v>641</v>
      </c>
      <c r="F372" s="166" t="s">
        <v>642</v>
      </c>
      <c r="G372" s="167" t="s">
        <v>165</v>
      </c>
      <c r="H372" s="168">
        <v>10</v>
      </c>
      <c r="I372" s="169">
        <v>751</v>
      </c>
      <c r="J372" s="169">
        <f>ROUND(I372*H372,2)</f>
        <v>7510</v>
      </c>
      <c r="K372" s="170"/>
      <c r="L372" s="31"/>
      <c r="M372" s="171" t="s">
        <v>1</v>
      </c>
      <c r="N372" s="172" t="s">
        <v>36</v>
      </c>
      <c r="O372" s="173">
        <v>0.73999999999999999</v>
      </c>
      <c r="P372" s="173">
        <f>O372*H372</f>
        <v>7.4000000000000004</v>
      </c>
      <c r="Q372" s="173">
        <v>0.00035</v>
      </c>
      <c r="R372" s="173">
        <f>Q372*H372</f>
        <v>0.0035000000000000001</v>
      </c>
      <c r="S372" s="173">
        <v>0</v>
      </c>
      <c r="T372" s="174">
        <f>S372*H372</f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175" t="s">
        <v>231</v>
      </c>
      <c r="AT372" s="175" t="s">
        <v>141</v>
      </c>
      <c r="AU372" s="175" t="s">
        <v>80</v>
      </c>
      <c r="AY372" s="17" t="s">
        <v>139</v>
      </c>
      <c r="BE372" s="176">
        <f>IF(N372="základní",J372,0)</f>
        <v>7510</v>
      </c>
      <c r="BF372" s="176">
        <f>IF(N372="snížená",J372,0)</f>
        <v>0</v>
      </c>
      <c r="BG372" s="176">
        <f>IF(N372="zákl. přenesená",J372,0)</f>
        <v>0</v>
      </c>
      <c r="BH372" s="176">
        <f>IF(N372="sníž. přenesená",J372,0)</f>
        <v>0</v>
      </c>
      <c r="BI372" s="176">
        <f>IF(N372="nulová",J372,0)</f>
        <v>0</v>
      </c>
      <c r="BJ372" s="17" t="s">
        <v>76</v>
      </c>
      <c r="BK372" s="176">
        <f>ROUND(I372*H372,2)</f>
        <v>7510</v>
      </c>
      <c r="BL372" s="17" t="s">
        <v>231</v>
      </c>
      <c r="BM372" s="175" t="s">
        <v>643</v>
      </c>
    </row>
    <row r="373" s="13" customFormat="1">
      <c r="A373" s="13"/>
      <c r="B373" s="181"/>
      <c r="C373" s="13"/>
      <c r="D373" s="177" t="s">
        <v>148</v>
      </c>
      <c r="E373" s="182" t="s">
        <v>1</v>
      </c>
      <c r="F373" s="183" t="s">
        <v>201</v>
      </c>
      <c r="G373" s="13"/>
      <c r="H373" s="184">
        <v>10</v>
      </c>
      <c r="I373" s="13"/>
      <c r="J373" s="13"/>
      <c r="K373" s="13"/>
      <c r="L373" s="181"/>
      <c r="M373" s="185"/>
      <c r="N373" s="186"/>
      <c r="O373" s="186"/>
      <c r="P373" s="186"/>
      <c r="Q373" s="186"/>
      <c r="R373" s="186"/>
      <c r="S373" s="186"/>
      <c r="T373" s="18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2" t="s">
        <v>148</v>
      </c>
      <c r="AU373" s="182" t="s">
        <v>80</v>
      </c>
      <c r="AV373" s="13" t="s">
        <v>80</v>
      </c>
      <c r="AW373" s="13" t="s">
        <v>28</v>
      </c>
      <c r="AX373" s="13" t="s">
        <v>76</v>
      </c>
      <c r="AY373" s="182" t="s">
        <v>139</v>
      </c>
    </row>
    <row r="374" s="2" customFormat="1" ht="24.15" customHeight="1">
      <c r="A374" s="30"/>
      <c r="B374" s="163"/>
      <c r="C374" s="164" t="s">
        <v>644</v>
      </c>
      <c r="D374" s="164" t="s">
        <v>141</v>
      </c>
      <c r="E374" s="165" t="s">
        <v>645</v>
      </c>
      <c r="F374" s="166" t="s">
        <v>646</v>
      </c>
      <c r="G374" s="167" t="s">
        <v>390</v>
      </c>
      <c r="H374" s="168">
        <v>75</v>
      </c>
      <c r="I374" s="169">
        <v>1770</v>
      </c>
      <c r="J374" s="169">
        <f>ROUND(I374*H374,2)</f>
        <v>132750</v>
      </c>
      <c r="K374" s="170"/>
      <c r="L374" s="31"/>
      <c r="M374" s="171" t="s">
        <v>1</v>
      </c>
      <c r="N374" s="172" t="s">
        <v>36</v>
      </c>
      <c r="O374" s="173">
        <v>0.35099999999999998</v>
      </c>
      <c r="P374" s="173">
        <f>O374*H374</f>
        <v>26.324999999999999</v>
      </c>
      <c r="Q374" s="173">
        <v>0.0037100000000000002</v>
      </c>
      <c r="R374" s="173">
        <f>Q374*H374</f>
        <v>0.27825</v>
      </c>
      <c r="S374" s="173">
        <v>0</v>
      </c>
      <c r="T374" s="174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75" t="s">
        <v>231</v>
      </c>
      <c r="AT374" s="175" t="s">
        <v>141</v>
      </c>
      <c r="AU374" s="175" t="s">
        <v>80</v>
      </c>
      <c r="AY374" s="17" t="s">
        <v>139</v>
      </c>
      <c r="BE374" s="176">
        <f>IF(N374="základní",J374,0)</f>
        <v>132750</v>
      </c>
      <c r="BF374" s="176">
        <f>IF(N374="snížená",J374,0)</f>
        <v>0</v>
      </c>
      <c r="BG374" s="176">
        <f>IF(N374="zákl. přenesená",J374,0)</f>
        <v>0</v>
      </c>
      <c r="BH374" s="176">
        <f>IF(N374="sníž. přenesená",J374,0)</f>
        <v>0</v>
      </c>
      <c r="BI374" s="176">
        <f>IF(N374="nulová",J374,0)</f>
        <v>0</v>
      </c>
      <c r="BJ374" s="17" t="s">
        <v>76</v>
      </c>
      <c r="BK374" s="176">
        <f>ROUND(I374*H374,2)</f>
        <v>132750</v>
      </c>
      <c r="BL374" s="17" t="s">
        <v>231</v>
      </c>
      <c r="BM374" s="175" t="s">
        <v>647</v>
      </c>
    </row>
    <row r="375" s="13" customFormat="1">
      <c r="A375" s="13"/>
      <c r="B375" s="181"/>
      <c r="C375" s="13"/>
      <c r="D375" s="177" t="s">
        <v>148</v>
      </c>
      <c r="E375" s="182" t="s">
        <v>1</v>
      </c>
      <c r="F375" s="183" t="s">
        <v>648</v>
      </c>
      <c r="G375" s="13"/>
      <c r="H375" s="184">
        <v>11</v>
      </c>
      <c r="I375" s="13"/>
      <c r="J375" s="13"/>
      <c r="K375" s="13"/>
      <c r="L375" s="181"/>
      <c r="M375" s="185"/>
      <c r="N375" s="186"/>
      <c r="O375" s="186"/>
      <c r="P375" s="186"/>
      <c r="Q375" s="186"/>
      <c r="R375" s="186"/>
      <c r="S375" s="186"/>
      <c r="T375" s="18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2" t="s">
        <v>148</v>
      </c>
      <c r="AU375" s="182" t="s">
        <v>80</v>
      </c>
      <c r="AV375" s="13" t="s">
        <v>80</v>
      </c>
      <c r="AW375" s="13" t="s">
        <v>28</v>
      </c>
      <c r="AX375" s="13" t="s">
        <v>71</v>
      </c>
      <c r="AY375" s="182" t="s">
        <v>139</v>
      </c>
    </row>
    <row r="376" s="13" customFormat="1">
      <c r="A376" s="13"/>
      <c r="B376" s="181"/>
      <c r="C376" s="13"/>
      <c r="D376" s="177" t="s">
        <v>148</v>
      </c>
      <c r="E376" s="182" t="s">
        <v>1</v>
      </c>
      <c r="F376" s="183" t="s">
        <v>649</v>
      </c>
      <c r="G376" s="13"/>
      <c r="H376" s="184">
        <v>64</v>
      </c>
      <c r="I376" s="13"/>
      <c r="J376" s="13"/>
      <c r="K376" s="13"/>
      <c r="L376" s="181"/>
      <c r="M376" s="185"/>
      <c r="N376" s="186"/>
      <c r="O376" s="186"/>
      <c r="P376" s="186"/>
      <c r="Q376" s="186"/>
      <c r="R376" s="186"/>
      <c r="S376" s="186"/>
      <c r="T376" s="18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2" t="s">
        <v>148</v>
      </c>
      <c r="AU376" s="182" t="s">
        <v>80</v>
      </c>
      <c r="AV376" s="13" t="s">
        <v>80</v>
      </c>
      <c r="AW376" s="13" t="s">
        <v>28</v>
      </c>
      <c r="AX376" s="13" t="s">
        <v>71</v>
      </c>
      <c r="AY376" s="182" t="s">
        <v>139</v>
      </c>
    </row>
    <row r="377" s="2" customFormat="1" ht="24.15" customHeight="1">
      <c r="A377" s="30"/>
      <c r="B377" s="163"/>
      <c r="C377" s="164" t="s">
        <v>650</v>
      </c>
      <c r="D377" s="164" t="s">
        <v>141</v>
      </c>
      <c r="E377" s="165" t="s">
        <v>651</v>
      </c>
      <c r="F377" s="166" t="s">
        <v>652</v>
      </c>
      <c r="G377" s="167" t="s">
        <v>144</v>
      </c>
      <c r="H377" s="168">
        <v>1.956</v>
      </c>
      <c r="I377" s="169">
        <v>2430</v>
      </c>
      <c r="J377" s="169">
        <f>ROUND(I377*H377,2)</f>
        <v>4753.0799999999999</v>
      </c>
      <c r="K377" s="170"/>
      <c r="L377" s="31"/>
      <c r="M377" s="171" t="s">
        <v>1</v>
      </c>
      <c r="N377" s="172" t="s">
        <v>36</v>
      </c>
      <c r="O377" s="173">
        <v>4.8200000000000003</v>
      </c>
      <c r="P377" s="173">
        <f>O377*H377</f>
        <v>9.4279200000000003</v>
      </c>
      <c r="Q377" s="173">
        <v>0</v>
      </c>
      <c r="R377" s="173">
        <f>Q377*H377</f>
        <v>0</v>
      </c>
      <c r="S377" s="173">
        <v>0</v>
      </c>
      <c r="T377" s="174">
        <f>S377*H377</f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175" t="s">
        <v>231</v>
      </c>
      <c r="AT377" s="175" t="s">
        <v>141</v>
      </c>
      <c r="AU377" s="175" t="s">
        <v>80</v>
      </c>
      <c r="AY377" s="17" t="s">
        <v>139</v>
      </c>
      <c r="BE377" s="176">
        <f>IF(N377="základní",J377,0)</f>
        <v>4753.0799999999999</v>
      </c>
      <c r="BF377" s="176">
        <f>IF(N377="snížená",J377,0)</f>
        <v>0</v>
      </c>
      <c r="BG377" s="176">
        <f>IF(N377="zákl. přenesená",J377,0)</f>
        <v>0</v>
      </c>
      <c r="BH377" s="176">
        <f>IF(N377="sníž. přenesená",J377,0)</f>
        <v>0</v>
      </c>
      <c r="BI377" s="176">
        <f>IF(N377="nulová",J377,0)</f>
        <v>0</v>
      </c>
      <c r="BJ377" s="17" t="s">
        <v>76</v>
      </c>
      <c r="BK377" s="176">
        <f>ROUND(I377*H377,2)</f>
        <v>4753.0799999999999</v>
      </c>
      <c r="BL377" s="17" t="s">
        <v>231</v>
      </c>
      <c r="BM377" s="175" t="s">
        <v>653</v>
      </c>
    </row>
    <row r="378" s="2" customFormat="1" ht="24.15" customHeight="1">
      <c r="A378" s="30"/>
      <c r="B378" s="163"/>
      <c r="C378" s="164" t="s">
        <v>654</v>
      </c>
      <c r="D378" s="164" t="s">
        <v>141</v>
      </c>
      <c r="E378" s="165" t="s">
        <v>655</v>
      </c>
      <c r="F378" s="166" t="s">
        <v>656</v>
      </c>
      <c r="G378" s="167" t="s">
        <v>144</v>
      </c>
      <c r="H378" s="168">
        <v>1.956</v>
      </c>
      <c r="I378" s="169">
        <v>1400</v>
      </c>
      <c r="J378" s="169">
        <f>ROUND(I378*H378,2)</f>
        <v>2738.4000000000001</v>
      </c>
      <c r="K378" s="170"/>
      <c r="L378" s="31"/>
      <c r="M378" s="171" t="s">
        <v>1</v>
      </c>
      <c r="N378" s="172" t="s">
        <v>36</v>
      </c>
      <c r="O378" s="173">
        <v>2.75</v>
      </c>
      <c r="P378" s="173">
        <f>O378*H378</f>
        <v>5.3789999999999996</v>
      </c>
      <c r="Q378" s="173">
        <v>0</v>
      </c>
      <c r="R378" s="173">
        <f>Q378*H378</f>
        <v>0</v>
      </c>
      <c r="S378" s="173">
        <v>0</v>
      </c>
      <c r="T378" s="174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75" t="s">
        <v>231</v>
      </c>
      <c r="AT378" s="175" t="s">
        <v>141</v>
      </c>
      <c r="AU378" s="175" t="s">
        <v>80</v>
      </c>
      <c r="AY378" s="17" t="s">
        <v>139</v>
      </c>
      <c r="BE378" s="176">
        <f>IF(N378="základní",J378,0)</f>
        <v>2738.4000000000001</v>
      </c>
      <c r="BF378" s="176">
        <f>IF(N378="snížená",J378,0)</f>
        <v>0</v>
      </c>
      <c r="BG378" s="176">
        <f>IF(N378="zákl. přenesená",J378,0)</f>
        <v>0</v>
      </c>
      <c r="BH378" s="176">
        <f>IF(N378="sníž. přenesená",J378,0)</f>
        <v>0</v>
      </c>
      <c r="BI378" s="176">
        <f>IF(N378="nulová",J378,0)</f>
        <v>0</v>
      </c>
      <c r="BJ378" s="17" t="s">
        <v>76</v>
      </c>
      <c r="BK378" s="176">
        <f>ROUND(I378*H378,2)</f>
        <v>2738.4000000000001</v>
      </c>
      <c r="BL378" s="17" t="s">
        <v>231</v>
      </c>
      <c r="BM378" s="175" t="s">
        <v>657</v>
      </c>
    </row>
    <row r="379" s="12" customFormat="1" ht="22.8" customHeight="1">
      <c r="A379" s="12"/>
      <c r="B379" s="151"/>
      <c r="C379" s="12"/>
      <c r="D379" s="152" t="s">
        <v>70</v>
      </c>
      <c r="E379" s="161" t="s">
        <v>658</v>
      </c>
      <c r="F379" s="161" t="s">
        <v>659</v>
      </c>
      <c r="G379" s="12"/>
      <c r="H379" s="12"/>
      <c r="I379" s="12"/>
      <c r="J379" s="162">
        <f>BK379</f>
        <v>916714.67000000016</v>
      </c>
      <c r="K379" s="12"/>
      <c r="L379" s="151"/>
      <c r="M379" s="155"/>
      <c r="N379" s="156"/>
      <c r="O379" s="156"/>
      <c r="P379" s="157">
        <f>SUM(P380:P444)</f>
        <v>926.34752000000015</v>
      </c>
      <c r="Q379" s="156"/>
      <c r="R379" s="157">
        <f>SUM(R380:R444)</f>
        <v>7.7075981399999991</v>
      </c>
      <c r="S379" s="156"/>
      <c r="T379" s="158">
        <f>SUM(T380:T444)</f>
        <v>40.237609999999997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52" t="s">
        <v>80</v>
      </c>
      <c r="AT379" s="159" t="s">
        <v>70</v>
      </c>
      <c r="AU379" s="159" t="s">
        <v>76</v>
      </c>
      <c r="AY379" s="152" t="s">
        <v>139</v>
      </c>
      <c r="BK379" s="160">
        <f>SUM(BK380:BK444)</f>
        <v>916714.67000000016</v>
      </c>
    </row>
    <row r="380" s="2" customFormat="1" ht="24.15" customHeight="1">
      <c r="A380" s="30"/>
      <c r="B380" s="163"/>
      <c r="C380" s="164" t="s">
        <v>660</v>
      </c>
      <c r="D380" s="164" t="s">
        <v>141</v>
      </c>
      <c r="E380" s="165" t="s">
        <v>661</v>
      </c>
      <c r="F380" s="166" t="s">
        <v>662</v>
      </c>
      <c r="G380" s="167" t="s">
        <v>160</v>
      </c>
      <c r="H380" s="168">
        <v>856.43600000000004</v>
      </c>
      <c r="I380" s="169">
        <v>307</v>
      </c>
      <c r="J380" s="169">
        <f>ROUND(I380*H380,2)</f>
        <v>262925.84999999998</v>
      </c>
      <c r="K380" s="170"/>
      <c r="L380" s="31"/>
      <c r="M380" s="171" t="s">
        <v>1</v>
      </c>
      <c r="N380" s="172" t="s">
        <v>36</v>
      </c>
      <c r="O380" s="173">
        <v>0.46000000000000002</v>
      </c>
      <c r="P380" s="173">
        <f>O380*H380</f>
        <v>393.96056000000004</v>
      </c>
      <c r="Q380" s="173">
        <v>0</v>
      </c>
      <c r="R380" s="173">
        <f>Q380*H380</f>
        <v>0</v>
      </c>
      <c r="S380" s="173">
        <v>0</v>
      </c>
      <c r="T380" s="174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75" t="s">
        <v>231</v>
      </c>
      <c r="AT380" s="175" t="s">
        <v>141</v>
      </c>
      <c r="AU380" s="175" t="s">
        <v>80</v>
      </c>
      <c r="AY380" s="17" t="s">
        <v>139</v>
      </c>
      <c r="BE380" s="176">
        <f>IF(N380="základní",J380,0)</f>
        <v>262925.84999999998</v>
      </c>
      <c r="BF380" s="176">
        <f>IF(N380="snížená",J380,0)</f>
        <v>0</v>
      </c>
      <c r="BG380" s="176">
        <f>IF(N380="zákl. přenesená",J380,0)</f>
        <v>0</v>
      </c>
      <c r="BH380" s="176">
        <f>IF(N380="sníž. přenesená",J380,0)</f>
        <v>0</v>
      </c>
      <c r="BI380" s="176">
        <f>IF(N380="nulová",J380,0)</f>
        <v>0</v>
      </c>
      <c r="BJ380" s="17" t="s">
        <v>76</v>
      </c>
      <c r="BK380" s="176">
        <f>ROUND(I380*H380,2)</f>
        <v>262925.84999999998</v>
      </c>
      <c r="BL380" s="17" t="s">
        <v>231</v>
      </c>
      <c r="BM380" s="175" t="s">
        <v>663</v>
      </c>
    </row>
    <row r="381" s="13" customFormat="1">
      <c r="A381" s="13"/>
      <c r="B381" s="181"/>
      <c r="C381" s="13"/>
      <c r="D381" s="177" t="s">
        <v>148</v>
      </c>
      <c r="E381" s="182" t="s">
        <v>1</v>
      </c>
      <c r="F381" s="183" t="s">
        <v>336</v>
      </c>
      <c r="G381" s="13"/>
      <c r="H381" s="184">
        <v>89.212999999999994</v>
      </c>
      <c r="I381" s="13"/>
      <c r="J381" s="13"/>
      <c r="K381" s="13"/>
      <c r="L381" s="181"/>
      <c r="M381" s="185"/>
      <c r="N381" s="186"/>
      <c r="O381" s="186"/>
      <c r="P381" s="186"/>
      <c r="Q381" s="186"/>
      <c r="R381" s="186"/>
      <c r="S381" s="186"/>
      <c r="T381" s="18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2" t="s">
        <v>148</v>
      </c>
      <c r="AU381" s="182" t="s">
        <v>80</v>
      </c>
      <c r="AV381" s="13" t="s">
        <v>80</v>
      </c>
      <c r="AW381" s="13" t="s">
        <v>28</v>
      </c>
      <c r="AX381" s="13" t="s">
        <v>71</v>
      </c>
      <c r="AY381" s="182" t="s">
        <v>139</v>
      </c>
    </row>
    <row r="382" s="13" customFormat="1">
      <c r="A382" s="13"/>
      <c r="B382" s="181"/>
      <c r="C382" s="13"/>
      <c r="D382" s="177" t="s">
        <v>148</v>
      </c>
      <c r="E382" s="182" t="s">
        <v>1</v>
      </c>
      <c r="F382" s="183" t="s">
        <v>337</v>
      </c>
      <c r="G382" s="13"/>
      <c r="H382" s="184">
        <v>184.68000000000001</v>
      </c>
      <c r="I382" s="13"/>
      <c r="J382" s="13"/>
      <c r="K382" s="13"/>
      <c r="L382" s="181"/>
      <c r="M382" s="185"/>
      <c r="N382" s="186"/>
      <c r="O382" s="186"/>
      <c r="P382" s="186"/>
      <c r="Q382" s="186"/>
      <c r="R382" s="186"/>
      <c r="S382" s="186"/>
      <c r="T382" s="18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2" t="s">
        <v>148</v>
      </c>
      <c r="AU382" s="182" t="s">
        <v>80</v>
      </c>
      <c r="AV382" s="13" t="s">
        <v>80</v>
      </c>
      <c r="AW382" s="13" t="s">
        <v>28</v>
      </c>
      <c r="AX382" s="13" t="s">
        <v>71</v>
      </c>
      <c r="AY382" s="182" t="s">
        <v>139</v>
      </c>
    </row>
    <row r="383" s="13" customFormat="1">
      <c r="A383" s="13"/>
      <c r="B383" s="181"/>
      <c r="C383" s="13"/>
      <c r="D383" s="177" t="s">
        <v>148</v>
      </c>
      <c r="E383" s="182" t="s">
        <v>1</v>
      </c>
      <c r="F383" s="183" t="s">
        <v>338</v>
      </c>
      <c r="G383" s="13"/>
      <c r="H383" s="184">
        <v>39.780000000000001</v>
      </c>
      <c r="I383" s="13"/>
      <c r="J383" s="13"/>
      <c r="K383" s="13"/>
      <c r="L383" s="181"/>
      <c r="M383" s="185"/>
      <c r="N383" s="186"/>
      <c r="O383" s="186"/>
      <c r="P383" s="186"/>
      <c r="Q383" s="186"/>
      <c r="R383" s="186"/>
      <c r="S383" s="186"/>
      <c r="T383" s="18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2" t="s">
        <v>148</v>
      </c>
      <c r="AU383" s="182" t="s">
        <v>80</v>
      </c>
      <c r="AV383" s="13" t="s">
        <v>80</v>
      </c>
      <c r="AW383" s="13" t="s">
        <v>28</v>
      </c>
      <c r="AX383" s="13" t="s">
        <v>71</v>
      </c>
      <c r="AY383" s="182" t="s">
        <v>139</v>
      </c>
    </row>
    <row r="384" s="13" customFormat="1">
      <c r="A384" s="13"/>
      <c r="B384" s="181"/>
      <c r="C384" s="13"/>
      <c r="D384" s="177" t="s">
        <v>148</v>
      </c>
      <c r="E384" s="182" t="s">
        <v>1</v>
      </c>
      <c r="F384" s="183" t="s">
        <v>339</v>
      </c>
      <c r="G384" s="13"/>
      <c r="H384" s="184">
        <v>14.4</v>
      </c>
      <c r="I384" s="13"/>
      <c r="J384" s="13"/>
      <c r="K384" s="13"/>
      <c r="L384" s="181"/>
      <c r="M384" s="185"/>
      <c r="N384" s="186"/>
      <c r="O384" s="186"/>
      <c r="P384" s="186"/>
      <c r="Q384" s="186"/>
      <c r="R384" s="186"/>
      <c r="S384" s="186"/>
      <c r="T384" s="18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2" t="s">
        <v>148</v>
      </c>
      <c r="AU384" s="182" t="s">
        <v>80</v>
      </c>
      <c r="AV384" s="13" t="s">
        <v>80</v>
      </c>
      <c r="AW384" s="13" t="s">
        <v>28</v>
      </c>
      <c r="AX384" s="13" t="s">
        <v>71</v>
      </c>
      <c r="AY384" s="182" t="s">
        <v>139</v>
      </c>
    </row>
    <row r="385" s="13" customFormat="1">
      <c r="A385" s="13"/>
      <c r="B385" s="181"/>
      <c r="C385" s="13"/>
      <c r="D385" s="177" t="s">
        <v>148</v>
      </c>
      <c r="E385" s="182" t="s">
        <v>1</v>
      </c>
      <c r="F385" s="183" t="s">
        <v>340</v>
      </c>
      <c r="G385" s="13"/>
      <c r="H385" s="184">
        <v>23.399999999999999</v>
      </c>
      <c r="I385" s="13"/>
      <c r="J385" s="13"/>
      <c r="K385" s="13"/>
      <c r="L385" s="181"/>
      <c r="M385" s="185"/>
      <c r="N385" s="186"/>
      <c r="O385" s="186"/>
      <c r="P385" s="186"/>
      <c r="Q385" s="186"/>
      <c r="R385" s="186"/>
      <c r="S385" s="186"/>
      <c r="T385" s="18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2" t="s">
        <v>148</v>
      </c>
      <c r="AU385" s="182" t="s">
        <v>80</v>
      </c>
      <c r="AV385" s="13" t="s">
        <v>80</v>
      </c>
      <c r="AW385" s="13" t="s">
        <v>28</v>
      </c>
      <c r="AX385" s="13" t="s">
        <v>71</v>
      </c>
      <c r="AY385" s="182" t="s">
        <v>139</v>
      </c>
    </row>
    <row r="386" s="13" customFormat="1">
      <c r="A386" s="13"/>
      <c r="B386" s="181"/>
      <c r="C386" s="13"/>
      <c r="D386" s="177" t="s">
        <v>148</v>
      </c>
      <c r="E386" s="182" t="s">
        <v>1</v>
      </c>
      <c r="F386" s="183" t="s">
        <v>341</v>
      </c>
      <c r="G386" s="13"/>
      <c r="H386" s="184">
        <v>39.060000000000002</v>
      </c>
      <c r="I386" s="13"/>
      <c r="J386" s="13"/>
      <c r="K386" s="13"/>
      <c r="L386" s="181"/>
      <c r="M386" s="185"/>
      <c r="N386" s="186"/>
      <c r="O386" s="186"/>
      <c r="P386" s="186"/>
      <c r="Q386" s="186"/>
      <c r="R386" s="186"/>
      <c r="S386" s="186"/>
      <c r="T386" s="18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2" t="s">
        <v>148</v>
      </c>
      <c r="AU386" s="182" t="s">
        <v>80</v>
      </c>
      <c r="AV386" s="13" t="s">
        <v>80</v>
      </c>
      <c r="AW386" s="13" t="s">
        <v>28</v>
      </c>
      <c r="AX386" s="13" t="s">
        <v>71</v>
      </c>
      <c r="AY386" s="182" t="s">
        <v>139</v>
      </c>
    </row>
    <row r="387" s="13" customFormat="1">
      <c r="A387" s="13"/>
      <c r="B387" s="181"/>
      <c r="C387" s="13"/>
      <c r="D387" s="177" t="s">
        <v>148</v>
      </c>
      <c r="E387" s="182" t="s">
        <v>1</v>
      </c>
      <c r="F387" s="183" t="s">
        <v>342</v>
      </c>
      <c r="G387" s="13"/>
      <c r="H387" s="184">
        <v>54.299999999999997</v>
      </c>
      <c r="I387" s="13"/>
      <c r="J387" s="13"/>
      <c r="K387" s="13"/>
      <c r="L387" s="181"/>
      <c r="M387" s="185"/>
      <c r="N387" s="186"/>
      <c r="O387" s="186"/>
      <c r="P387" s="186"/>
      <c r="Q387" s="186"/>
      <c r="R387" s="186"/>
      <c r="S387" s="186"/>
      <c r="T387" s="18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2" t="s">
        <v>148</v>
      </c>
      <c r="AU387" s="182" t="s">
        <v>80</v>
      </c>
      <c r="AV387" s="13" t="s">
        <v>80</v>
      </c>
      <c r="AW387" s="13" t="s">
        <v>28</v>
      </c>
      <c r="AX387" s="13" t="s">
        <v>71</v>
      </c>
      <c r="AY387" s="182" t="s">
        <v>139</v>
      </c>
    </row>
    <row r="388" s="13" customFormat="1">
      <c r="A388" s="13"/>
      <c r="B388" s="181"/>
      <c r="C388" s="13"/>
      <c r="D388" s="177" t="s">
        <v>148</v>
      </c>
      <c r="E388" s="182" t="s">
        <v>1</v>
      </c>
      <c r="F388" s="183" t="s">
        <v>343</v>
      </c>
      <c r="G388" s="13"/>
      <c r="H388" s="184">
        <v>18.25</v>
      </c>
      <c r="I388" s="13"/>
      <c r="J388" s="13"/>
      <c r="K388" s="13"/>
      <c r="L388" s="181"/>
      <c r="M388" s="185"/>
      <c r="N388" s="186"/>
      <c r="O388" s="186"/>
      <c r="P388" s="186"/>
      <c r="Q388" s="186"/>
      <c r="R388" s="186"/>
      <c r="S388" s="186"/>
      <c r="T388" s="18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2" t="s">
        <v>148</v>
      </c>
      <c r="AU388" s="182" t="s">
        <v>80</v>
      </c>
      <c r="AV388" s="13" t="s">
        <v>80</v>
      </c>
      <c r="AW388" s="13" t="s">
        <v>28</v>
      </c>
      <c r="AX388" s="13" t="s">
        <v>71</v>
      </c>
      <c r="AY388" s="182" t="s">
        <v>139</v>
      </c>
    </row>
    <row r="389" s="13" customFormat="1">
      <c r="A389" s="13"/>
      <c r="B389" s="181"/>
      <c r="C389" s="13"/>
      <c r="D389" s="177" t="s">
        <v>148</v>
      </c>
      <c r="E389" s="182" t="s">
        <v>1</v>
      </c>
      <c r="F389" s="183" t="s">
        <v>344</v>
      </c>
      <c r="G389" s="13"/>
      <c r="H389" s="184">
        <v>244.76300000000001</v>
      </c>
      <c r="I389" s="13"/>
      <c r="J389" s="13"/>
      <c r="K389" s="13"/>
      <c r="L389" s="181"/>
      <c r="M389" s="185"/>
      <c r="N389" s="186"/>
      <c r="O389" s="186"/>
      <c r="P389" s="186"/>
      <c r="Q389" s="186"/>
      <c r="R389" s="186"/>
      <c r="S389" s="186"/>
      <c r="T389" s="18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2" t="s">
        <v>148</v>
      </c>
      <c r="AU389" s="182" t="s">
        <v>80</v>
      </c>
      <c r="AV389" s="13" t="s">
        <v>80</v>
      </c>
      <c r="AW389" s="13" t="s">
        <v>28</v>
      </c>
      <c r="AX389" s="13" t="s">
        <v>71</v>
      </c>
      <c r="AY389" s="182" t="s">
        <v>139</v>
      </c>
    </row>
    <row r="390" s="13" customFormat="1">
      <c r="A390" s="13"/>
      <c r="B390" s="181"/>
      <c r="C390" s="13"/>
      <c r="D390" s="177" t="s">
        <v>148</v>
      </c>
      <c r="E390" s="182" t="s">
        <v>1</v>
      </c>
      <c r="F390" s="183" t="s">
        <v>345</v>
      </c>
      <c r="G390" s="13"/>
      <c r="H390" s="184">
        <v>36</v>
      </c>
      <c r="I390" s="13"/>
      <c r="J390" s="13"/>
      <c r="K390" s="13"/>
      <c r="L390" s="181"/>
      <c r="M390" s="185"/>
      <c r="N390" s="186"/>
      <c r="O390" s="186"/>
      <c r="P390" s="186"/>
      <c r="Q390" s="186"/>
      <c r="R390" s="186"/>
      <c r="S390" s="186"/>
      <c r="T390" s="18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2" t="s">
        <v>148</v>
      </c>
      <c r="AU390" s="182" t="s">
        <v>80</v>
      </c>
      <c r="AV390" s="13" t="s">
        <v>80</v>
      </c>
      <c r="AW390" s="13" t="s">
        <v>28</v>
      </c>
      <c r="AX390" s="13" t="s">
        <v>71</v>
      </c>
      <c r="AY390" s="182" t="s">
        <v>139</v>
      </c>
    </row>
    <row r="391" s="13" customFormat="1">
      <c r="A391" s="13"/>
      <c r="B391" s="181"/>
      <c r="C391" s="13"/>
      <c r="D391" s="177" t="s">
        <v>148</v>
      </c>
      <c r="E391" s="182" t="s">
        <v>1</v>
      </c>
      <c r="F391" s="183" t="s">
        <v>346</v>
      </c>
      <c r="G391" s="13"/>
      <c r="H391" s="184">
        <v>67.450000000000003</v>
      </c>
      <c r="I391" s="13"/>
      <c r="J391" s="13"/>
      <c r="K391" s="13"/>
      <c r="L391" s="181"/>
      <c r="M391" s="185"/>
      <c r="N391" s="186"/>
      <c r="O391" s="186"/>
      <c r="P391" s="186"/>
      <c r="Q391" s="186"/>
      <c r="R391" s="186"/>
      <c r="S391" s="186"/>
      <c r="T391" s="18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2" t="s">
        <v>148</v>
      </c>
      <c r="AU391" s="182" t="s">
        <v>80</v>
      </c>
      <c r="AV391" s="13" t="s">
        <v>80</v>
      </c>
      <c r="AW391" s="13" t="s">
        <v>28</v>
      </c>
      <c r="AX391" s="13" t="s">
        <v>71</v>
      </c>
      <c r="AY391" s="182" t="s">
        <v>139</v>
      </c>
    </row>
    <row r="392" s="13" customFormat="1">
      <c r="A392" s="13"/>
      <c r="B392" s="181"/>
      <c r="C392" s="13"/>
      <c r="D392" s="177" t="s">
        <v>148</v>
      </c>
      <c r="E392" s="182" t="s">
        <v>1</v>
      </c>
      <c r="F392" s="183" t="s">
        <v>347</v>
      </c>
      <c r="G392" s="13"/>
      <c r="H392" s="184">
        <v>15</v>
      </c>
      <c r="I392" s="13"/>
      <c r="J392" s="13"/>
      <c r="K392" s="13"/>
      <c r="L392" s="181"/>
      <c r="M392" s="185"/>
      <c r="N392" s="186"/>
      <c r="O392" s="186"/>
      <c r="P392" s="186"/>
      <c r="Q392" s="186"/>
      <c r="R392" s="186"/>
      <c r="S392" s="186"/>
      <c r="T392" s="18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2" t="s">
        <v>148</v>
      </c>
      <c r="AU392" s="182" t="s">
        <v>80</v>
      </c>
      <c r="AV392" s="13" t="s">
        <v>80</v>
      </c>
      <c r="AW392" s="13" t="s">
        <v>28</v>
      </c>
      <c r="AX392" s="13" t="s">
        <v>71</v>
      </c>
      <c r="AY392" s="182" t="s">
        <v>139</v>
      </c>
    </row>
    <row r="393" s="13" customFormat="1">
      <c r="A393" s="13"/>
      <c r="B393" s="181"/>
      <c r="C393" s="13"/>
      <c r="D393" s="177" t="s">
        <v>148</v>
      </c>
      <c r="E393" s="182" t="s">
        <v>1</v>
      </c>
      <c r="F393" s="183" t="s">
        <v>348</v>
      </c>
      <c r="G393" s="13"/>
      <c r="H393" s="184">
        <v>10.140000000000001</v>
      </c>
      <c r="I393" s="13"/>
      <c r="J393" s="13"/>
      <c r="K393" s="13"/>
      <c r="L393" s="181"/>
      <c r="M393" s="185"/>
      <c r="N393" s="186"/>
      <c r="O393" s="186"/>
      <c r="P393" s="186"/>
      <c r="Q393" s="186"/>
      <c r="R393" s="186"/>
      <c r="S393" s="186"/>
      <c r="T393" s="18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2" t="s">
        <v>148</v>
      </c>
      <c r="AU393" s="182" t="s">
        <v>80</v>
      </c>
      <c r="AV393" s="13" t="s">
        <v>80</v>
      </c>
      <c r="AW393" s="13" t="s">
        <v>28</v>
      </c>
      <c r="AX393" s="13" t="s">
        <v>71</v>
      </c>
      <c r="AY393" s="182" t="s">
        <v>139</v>
      </c>
    </row>
    <row r="394" s="13" customFormat="1">
      <c r="A394" s="13"/>
      <c r="B394" s="181"/>
      <c r="C394" s="13"/>
      <c r="D394" s="177" t="s">
        <v>148</v>
      </c>
      <c r="E394" s="182" t="s">
        <v>1</v>
      </c>
      <c r="F394" s="183" t="s">
        <v>349</v>
      </c>
      <c r="G394" s="13"/>
      <c r="H394" s="184">
        <v>20</v>
      </c>
      <c r="I394" s="13"/>
      <c r="J394" s="13"/>
      <c r="K394" s="13"/>
      <c r="L394" s="181"/>
      <c r="M394" s="185"/>
      <c r="N394" s="186"/>
      <c r="O394" s="186"/>
      <c r="P394" s="186"/>
      <c r="Q394" s="186"/>
      <c r="R394" s="186"/>
      <c r="S394" s="186"/>
      <c r="T394" s="18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82" t="s">
        <v>148</v>
      </c>
      <c r="AU394" s="182" t="s">
        <v>80</v>
      </c>
      <c r="AV394" s="13" t="s">
        <v>80</v>
      </c>
      <c r="AW394" s="13" t="s">
        <v>28</v>
      </c>
      <c r="AX394" s="13" t="s">
        <v>71</v>
      </c>
      <c r="AY394" s="182" t="s">
        <v>139</v>
      </c>
    </row>
    <row r="395" s="2" customFormat="1" ht="24.15" customHeight="1">
      <c r="A395" s="30"/>
      <c r="B395" s="163"/>
      <c r="C395" s="194" t="s">
        <v>664</v>
      </c>
      <c r="D395" s="194" t="s">
        <v>352</v>
      </c>
      <c r="E395" s="195" t="s">
        <v>665</v>
      </c>
      <c r="F395" s="196" t="s">
        <v>666</v>
      </c>
      <c r="G395" s="197" t="s">
        <v>165</v>
      </c>
      <c r="H395" s="198">
        <v>2000</v>
      </c>
      <c r="I395" s="199">
        <v>39.57</v>
      </c>
      <c r="J395" s="199">
        <f>ROUND(I395*H395,2)</f>
        <v>79140</v>
      </c>
      <c r="K395" s="200"/>
      <c r="L395" s="201"/>
      <c r="M395" s="202" t="s">
        <v>1</v>
      </c>
      <c r="N395" s="203" t="s">
        <v>36</v>
      </c>
      <c r="O395" s="173">
        <v>0</v>
      </c>
      <c r="P395" s="173">
        <f>O395*H395</f>
        <v>0</v>
      </c>
      <c r="Q395" s="173">
        <v>0.0028999999999999998</v>
      </c>
      <c r="R395" s="173">
        <f>Q395*H395</f>
        <v>5.7999999999999998</v>
      </c>
      <c r="S395" s="173">
        <v>0</v>
      </c>
      <c r="T395" s="174">
        <f>S395*H395</f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75" t="s">
        <v>303</v>
      </c>
      <c r="AT395" s="175" t="s">
        <v>352</v>
      </c>
      <c r="AU395" s="175" t="s">
        <v>80</v>
      </c>
      <c r="AY395" s="17" t="s">
        <v>139</v>
      </c>
      <c r="BE395" s="176">
        <f>IF(N395="základní",J395,0)</f>
        <v>79140</v>
      </c>
      <c r="BF395" s="176">
        <f>IF(N395="snížená",J395,0)</f>
        <v>0</v>
      </c>
      <c r="BG395" s="176">
        <f>IF(N395="zákl. přenesená",J395,0)</f>
        <v>0</v>
      </c>
      <c r="BH395" s="176">
        <f>IF(N395="sníž. přenesená",J395,0)</f>
        <v>0</v>
      </c>
      <c r="BI395" s="176">
        <f>IF(N395="nulová",J395,0)</f>
        <v>0</v>
      </c>
      <c r="BJ395" s="17" t="s">
        <v>76</v>
      </c>
      <c r="BK395" s="176">
        <f>ROUND(I395*H395,2)</f>
        <v>79140</v>
      </c>
      <c r="BL395" s="17" t="s">
        <v>231</v>
      </c>
      <c r="BM395" s="175" t="s">
        <v>667</v>
      </c>
    </row>
    <row r="396" s="2" customFormat="1">
      <c r="A396" s="30"/>
      <c r="B396" s="31"/>
      <c r="C396" s="30"/>
      <c r="D396" s="177" t="s">
        <v>146</v>
      </c>
      <c r="E396" s="30"/>
      <c r="F396" s="178" t="s">
        <v>668</v>
      </c>
      <c r="G396" s="30"/>
      <c r="H396" s="30"/>
      <c r="I396" s="30"/>
      <c r="J396" s="30"/>
      <c r="K396" s="30"/>
      <c r="L396" s="31"/>
      <c r="M396" s="179"/>
      <c r="N396" s="180"/>
      <c r="O396" s="68"/>
      <c r="P396" s="68"/>
      <c r="Q396" s="68"/>
      <c r="R396" s="68"/>
      <c r="S396" s="68"/>
      <c r="T396" s="69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T396" s="17" t="s">
        <v>146</v>
      </c>
      <c r="AU396" s="17" t="s">
        <v>80</v>
      </c>
    </row>
    <row r="397" s="2" customFormat="1" ht="24.15" customHeight="1">
      <c r="A397" s="30"/>
      <c r="B397" s="163"/>
      <c r="C397" s="164" t="s">
        <v>669</v>
      </c>
      <c r="D397" s="164" t="s">
        <v>141</v>
      </c>
      <c r="E397" s="165" t="s">
        <v>670</v>
      </c>
      <c r="F397" s="166" t="s">
        <v>671</v>
      </c>
      <c r="G397" s="167" t="s">
        <v>160</v>
      </c>
      <c r="H397" s="168">
        <v>856.43600000000004</v>
      </c>
      <c r="I397" s="169">
        <v>172</v>
      </c>
      <c r="J397" s="169">
        <f>ROUND(I397*H397,2)</f>
        <v>147306.98999999999</v>
      </c>
      <c r="K397" s="170"/>
      <c r="L397" s="31"/>
      <c r="M397" s="171" t="s">
        <v>1</v>
      </c>
      <c r="N397" s="172" t="s">
        <v>36</v>
      </c>
      <c r="O397" s="173">
        <v>0.28699999999999998</v>
      </c>
      <c r="P397" s="173">
        <f>O397*H397</f>
        <v>245.79713200000001</v>
      </c>
      <c r="Q397" s="173">
        <v>0</v>
      </c>
      <c r="R397" s="173">
        <f>Q397*H397</f>
        <v>0</v>
      </c>
      <c r="S397" s="173">
        <v>0.044499999999999998</v>
      </c>
      <c r="T397" s="174">
        <f>S397*H397</f>
        <v>38.111401999999998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75" t="s">
        <v>231</v>
      </c>
      <c r="AT397" s="175" t="s">
        <v>141</v>
      </c>
      <c r="AU397" s="175" t="s">
        <v>80</v>
      </c>
      <c r="AY397" s="17" t="s">
        <v>139</v>
      </c>
      <c r="BE397" s="176">
        <f>IF(N397="základní",J397,0)</f>
        <v>147306.98999999999</v>
      </c>
      <c r="BF397" s="176">
        <f>IF(N397="snížená",J397,0)</f>
        <v>0</v>
      </c>
      <c r="BG397" s="176">
        <f>IF(N397="zákl. přenesená",J397,0)</f>
        <v>0</v>
      </c>
      <c r="BH397" s="176">
        <f>IF(N397="sníž. přenesená",J397,0)</f>
        <v>0</v>
      </c>
      <c r="BI397" s="176">
        <f>IF(N397="nulová",J397,0)</f>
        <v>0</v>
      </c>
      <c r="BJ397" s="17" t="s">
        <v>76</v>
      </c>
      <c r="BK397" s="176">
        <f>ROUND(I397*H397,2)</f>
        <v>147306.98999999999</v>
      </c>
      <c r="BL397" s="17" t="s">
        <v>231</v>
      </c>
      <c r="BM397" s="175" t="s">
        <v>672</v>
      </c>
    </row>
    <row r="398" s="13" customFormat="1">
      <c r="A398" s="13"/>
      <c r="B398" s="181"/>
      <c r="C398" s="13"/>
      <c r="D398" s="177" t="s">
        <v>148</v>
      </c>
      <c r="E398" s="182" t="s">
        <v>1</v>
      </c>
      <c r="F398" s="183" t="s">
        <v>336</v>
      </c>
      <c r="G398" s="13"/>
      <c r="H398" s="184">
        <v>89.212999999999994</v>
      </c>
      <c r="I398" s="13"/>
      <c r="J398" s="13"/>
      <c r="K398" s="13"/>
      <c r="L398" s="181"/>
      <c r="M398" s="185"/>
      <c r="N398" s="186"/>
      <c r="O398" s="186"/>
      <c r="P398" s="186"/>
      <c r="Q398" s="186"/>
      <c r="R398" s="186"/>
      <c r="S398" s="186"/>
      <c r="T398" s="18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82" t="s">
        <v>148</v>
      </c>
      <c r="AU398" s="182" t="s">
        <v>80</v>
      </c>
      <c r="AV398" s="13" t="s">
        <v>80</v>
      </c>
      <c r="AW398" s="13" t="s">
        <v>28</v>
      </c>
      <c r="AX398" s="13" t="s">
        <v>71</v>
      </c>
      <c r="AY398" s="182" t="s">
        <v>139</v>
      </c>
    </row>
    <row r="399" s="13" customFormat="1">
      <c r="A399" s="13"/>
      <c r="B399" s="181"/>
      <c r="C399" s="13"/>
      <c r="D399" s="177" t="s">
        <v>148</v>
      </c>
      <c r="E399" s="182" t="s">
        <v>1</v>
      </c>
      <c r="F399" s="183" t="s">
        <v>337</v>
      </c>
      <c r="G399" s="13"/>
      <c r="H399" s="184">
        <v>184.68000000000001</v>
      </c>
      <c r="I399" s="13"/>
      <c r="J399" s="13"/>
      <c r="K399" s="13"/>
      <c r="L399" s="181"/>
      <c r="M399" s="185"/>
      <c r="N399" s="186"/>
      <c r="O399" s="186"/>
      <c r="P399" s="186"/>
      <c r="Q399" s="186"/>
      <c r="R399" s="186"/>
      <c r="S399" s="186"/>
      <c r="T399" s="18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2" t="s">
        <v>148</v>
      </c>
      <c r="AU399" s="182" t="s">
        <v>80</v>
      </c>
      <c r="AV399" s="13" t="s">
        <v>80</v>
      </c>
      <c r="AW399" s="13" t="s">
        <v>28</v>
      </c>
      <c r="AX399" s="13" t="s">
        <v>71</v>
      </c>
      <c r="AY399" s="182" t="s">
        <v>139</v>
      </c>
    </row>
    <row r="400" s="13" customFormat="1">
      <c r="A400" s="13"/>
      <c r="B400" s="181"/>
      <c r="C400" s="13"/>
      <c r="D400" s="177" t="s">
        <v>148</v>
      </c>
      <c r="E400" s="182" t="s">
        <v>1</v>
      </c>
      <c r="F400" s="183" t="s">
        <v>338</v>
      </c>
      <c r="G400" s="13"/>
      <c r="H400" s="184">
        <v>39.780000000000001</v>
      </c>
      <c r="I400" s="13"/>
      <c r="J400" s="13"/>
      <c r="K400" s="13"/>
      <c r="L400" s="181"/>
      <c r="M400" s="185"/>
      <c r="N400" s="186"/>
      <c r="O400" s="186"/>
      <c r="P400" s="186"/>
      <c r="Q400" s="186"/>
      <c r="R400" s="186"/>
      <c r="S400" s="186"/>
      <c r="T400" s="18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2" t="s">
        <v>148</v>
      </c>
      <c r="AU400" s="182" t="s">
        <v>80</v>
      </c>
      <c r="AV400" s="13" t="s">
        <v>80</v>
      </c>
      <c r="AW400" s="13" t="s">
        <v>28</v>
      </c>
      <c r="AX400" s="13" t="s">
        <v>71</v>
      </c>
      <c r="AY400" s="182" t="s">
        <v>139</v>
      </c>
    </row>
    <row r="401" s="13" customFormat="1">
      <c r="A401" s="13"/>
      <c r="B401" s="181"/>
      <c r="C401" s="13"/>
      <c r="D401" s="177" t="s">
        <v>148</v>
      </c>
      <c r="E401" s="182" t="s">
        <v>1</v>
      </c>
      <c r="F401" s="183" t="s">
        <v>339</v>
      </c>
      <c r="G401" s="13"/>
      <c r="H401" s="184">
        <v>14.4</v>
      </c>
      <c r="I401" s="13"/>
      <c r="J401" s="13"/>
      <c r="K401" s="13"/>
      <c r="L401" s="181"/>
      <c r="M401" s="185"/>
      <c r="N401" s="186"/>
      <c r="O401" s="186"/>
      <c r="P401" s="186"/>
      <c r="Q401" s="186"/>
      <c r="R401" s="186"/>
      <c r="S401" s="186"/>
      <c r="T401" s="18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2" t="s">
        <v>148</v>
      </c>
      <c r="AU401" s="182" t="s">
        <v>80</v>
      </c>
      <c r="AV401" s="13" t="s">
        <v>80</v>
      </c>
      <c r="AW401" s="13" t="s">
        <v>28</v>
      </c>
      <c r="AX401" s="13" t="s">
        <v>71</v>
      </c>
      <c r="AY401" s="182" t="s">
        <v>139</v>
      </c>
    </row>
    <row r="402" s="13" customFormat="1">
      <c r="A402" s="13"/>
      <c r="B402" s="181"/>
      <c r="C402" s="13"/>
      <c r="D402" s="177" t="s">
        <v>148</v>
      </c>
      <c r="E402" s="182" t="s">
        <v>1</v>
      </c>
      <c r="F402" s="183" t="s">
        <v>340</v>
      </c>
      <c r="G402" s="13"/>
      <c r="H402" s="184">
        <v>23.399999999999999</v>
      </c>
      <c r="I402" s="13"/>
      <c r="J402" s="13"/>
      <c r="K402" s="13"/>
      <c r="L402" s="181"/>
      <c r="M402" s="185"/>
      <c r="N402" s="186"/>
      <c r="O402" s="186"/>
      <c r="P402" s="186"/>
      <c r="Q402" s="186"/>
      <c r="R402" s="186"/>
      <c r="S402" s="186"/>
      <c r="T402" s="18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2" t="s">
        <v>148</v>
      </c>
      <c r="AU402" s="182" t="s">
        <v>80</v>
      </c>
      <c r="AV402" s="13" t="s">
        <v>80</v>
      </c>
      <c r="AW402" s="13" t="s">
        <v>28</v>
      </c>
      <c r="AX402" s="13" t="s">
        <v>71</v>
      </c>
      <c r="AY402" s="182" t="s">
        <v>139</v>
      </c>
    </row>
    <row r="403" s="13" customFormat="1">
      <c r="A403" s="13"/>
      <c r="B403" s="181"/>
      <c r="C403" s="13"/>
      <c r="D403" s="177" t="s">
        <v>148</v>
      </c>
      <c r="E403" s="182" t="s">
        <v>1</v>
      </c>
      <c r="F403" s="183" t="s">
        <v>341</v>
      </c>
      <c r="G403" s="13"/>
      <c r="H403" s="184">
        <v>39.060000000000002</v>
      </c>
      <c r="I403" s="13"/>
      <c r="J403" s="13"/>
      <c r="K403" s="13"/>
      <c r="L403" s="181"/>
      <c r="M403" s="185"/>
      <c r="N403" s="186"/>
      <c r="O403" s="186"/>
      <c r="P403" s="186"/>
      <c r="Q403" s="186"/>
      <c r="R403" s="186"/>
      <c r="S403" s="186"/>
      <c r="T403" s="18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2" t="s">
        <v>148</v>
      </c>
      <c r="AU403" s="182" t="s">
        <v>80</v>
      </c>
      <c r="AV403" s="13" t="s">
        <v>80</v>
      </c>
      <c r="AW403" s="13" t="s">
        <v>28</v>
      </c>
      <c r="AX403" s="13" t="s">
        <v>71</v>
      </c>
      <c r="AY403" s="182" t="s">
        <v>139</v>
      </c>
    </row>
    <row r="404" s="13" customFormat="1">
      <c r="A404" s="13"/>
      <c r="B404" s="181"/>
      <c r="C404" s="13"/>
      <c r="D404" s="177" t="s">
        <v>148</v>
      </c>
      <c r="E404" s="182" t="s">
        <v>1</v>
      </c>
      <c r="F404" s="183" t="s">
        <v>342</v>
      </c>
      <c r="G404" s="13"/>
      <c r="H404" s="184">
        <v>54.299999999999997</v>
      </c>
      <c r="I404" s="13"/>
      <c r="J404" s="13"/>
      <c r="K404" s="13"/>
      <c r="L404" s="181"/>
      <c r="M404" s="185"/>
      <c r="N404" s="186"/>
      <c r="O404" s="186"/>
      <c r="P404" s="186"/>
      <c r="Q404" s="186"/>
      <c r="R404" s="186"/>
      <c r="S404" s="186"/>
      <c r="T404" s="18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2" t="s">
        <v>148</v>
      </c>
      <c r="AU404" s="182" t="s">
        <v>80</v>
      </c>
      <c r="AV404" s="13" t="s">
        <v>80</v>
      </c>
      <c r="AW404" s="13" t="s">
        <v>28</v>
      </c>
      <c r="AX404" s="13" t="s">
        <v>71</v>
      </c>
      <c r="AY404" s="182" t="s">
        <v>139</v>
      </c>
    </row>
    <row r="405" s="13" customFormat="1">
      <c r="A405" s="13"/>
      <c r="B405" s="181"/>
      <c r="C405" s="13"/>
      <c r="D405" s="177" t="s">
        <v>148</v>
      </c>
      <c r="E405" s="182" t="s">
        <v>1</v>
      </c>
      <c r="F405" s="183" t="s">
        <v>343</v>
      </c>
      <c r="G405" s="13"/>
      <c r="H405" s="184">
        <v>18.25</v>
      </c>
      <c r="I405" s="13"/>
      <c r="J405" s="13"/>
      <c r="K405" s="13"/>
      <c r="L405" s="181"/>
      <c r="M405" s="185"/>
      <c r="N405" s="186"/>
      <c r="O405" s="186"/>
      <c r="P405" s="186"/>
      <c r="Q405" s="186"/>
      <c r="R405" s="186"/>
      <c r="S405" s="186"/>
      <c r="T405" s="18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2" t="s">
        <v>148</v>
      </c>
      <c r="AU405" s="182" t="s">
        <v>80</v>
      </c>
      <c r="AV405" s="13" t="s">
        <v>80</v>
      </c>
      <c r="AW405" s="13" t="s">
        <v>28</v>
      </c>
      <c r="AX405" s="13" t="s">
        <v>71</v>
      </c>
      <c r="AY405" s="182" t="s">
        <v>139</v>
      </c>
    </row>
    <row r="406" s="13" customFormat="1">
      <c r="A406" s="13"/>
      <c r="B406" s="181"/>
      <c r="C406" s="13"/>
      <c r="D406" s="177" t="s">
        <v>148</v>
      </c>
      <c r="E406" s="182" t="s">
        <v>1</v>
      </c>
      <c r="F406" s="183" t="s">
        <v>344</v>
      </c>
      <c r="G406" s="13"/>
      <c r="H406" s="184">
        <v>244.76300000000001</v>
      </c>
      <c r="I406" s="13"/>
      <c r="J406" s="13"/>
      <c r="K406" s="13"/>
      <c r="L406" s="181"/>
      <c r="M406" s="185"/>
      <c r="N406" s="186"/>
      <c r="O406" s="186"/>
      <c r="P406" s="186"/>
      <c r="Q406" s="186"/>
      <c r="R406" s="186"/>
      <c r="S406" s="186"/>
      <c r="T406" s="18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2" t="s">
        <v>148</v>
      </c>
      <c r="AU406" s="182" t="s">
        <v>80</v>
      </c>
      <c r="AV406" s="13" t="s">
        <v>80</v>
      </c>
      <c r="AW406" s="13" t="s">
        <v>28</v>
      </c>
      <c r="AX406" s="13" t="s">
        <v>71</v>
      </c>
      <c r="AY406" s="182" t="s">
        <v>139</v>
      </c>
    </row>
    <row r="407" s="13" customFormat="1">
      <c r="A407" s="13"/>
      <c r="B407" s="181"/>
      <c r="C407" s="13"/>
      <c r="D407" s="177" t="s">
        <v>148</v>
      </c>
      <c r="E407" s="182" t="s">
        <v>1</v>
      </c>
      <c r="F407" s="183" t="s">
        <v>345</v>
      </c>
      <c r="G407" s="13"/>
      <c r="H407" s="184">
        <v>36</v>
      </c>
      <c r="I407" s="13"/>
      <c r="J407" s="13"/>
      <c r="K407" s="13"/>
      <c r="L407" s="181"/>
      <c r="M407" s="185"/>
      <c r="N407" s="186"/>
      <c r="O407" s="186"/>
      <c r="P407" s="186"/>
      <c r="Q407" s="186"/>
      <c r="R407" s="186"/>
      <c r="S407" s="186"/>
      <c r="T407" s="18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2" t="s">
        <v>148</v>
      </c>
      <c r="AU407" s="182" t="s">
        <v>80</v>
      </c>
      <c r="AV407" s="13" t="s">
        <v>80</v>
      </c>
      <c r="AW407" s="13" t="s">
        <v>28</v>
      </c>
      <c r="AX407" s="13" t="s">
        <v>71</v>
      </c>
      <c r="AY407" s="182" t="s">
        <v>139</v>
      </c>
    </row>
    <row r="408" s="13" customFormat="1">
      <c r="A408" s="13"/>
      <c r="B408" s="181"/>
      <c r="C408" s="13"/>
      <c r="D408" s="177" t="s">
        <v>148</v>
      </c>
      <c r="E408" s="182" t="s">
        <v>1</v>
      </c>
      <c r="F408" s="183" t="s">
        <v>346</v>
      </c>
      <c r="G408" s="13"/>
      <c r="H408" s="184">
        <v>67.450000000000003</v>
      </c>
      <c r="I408" s="13"/>
      <c r="J408" s="13"/>
      <c r="K408" s="13"/>
      <c r="L408" s="181"/>
      <c r="M408" s="185"/>
      <c r="N408" s="186"/>
      <c r="O408" s="186"/>
      <c r="P408" s="186"/>
      <c r="Q408" s="186"/>
      <c r="R408" s="186"/>
      <c r="S408" s="186"/>
      <c r="T408" s="18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2" t="s">
        <v>148</v>
      </c>
      <c r="AU408" s="182" t="s">
        <v>80</v>
      </c>
      <c r="AV408" s="13" t="s">
        <v>80</v>
      </c>
      <c r="AW408" s="13" t="s">
        <v>28</v>
      </c>
      <c r="AX408" s="13" t="s">
        <v>71</v>
      </c>
      <c r="AY408" s="182" t="s">
        <v>139</v>
      </c>
    </row>
    <row r="409" s="13" customFormat="1">
      <c r="A409" s="13"/>
      <c r="B409" s="181"/>
      <c r="C409" s="13"/>
      <c r="D409" s="177" t="s">
        <v>148</v>
      </c>
      <c r="E409" s="182" t="s">
        <v>1</v>
      </c>
      <c r="F409" s="183" t="s">
        <v>347</v>
      </c>
      <c r="G409" s="13"/>
      <c r="H409" s="184">
        <v>15</v>
      </c>
      <c r="I409" s="13"/>
      <c r="J409" s="13"/>
      <c r="K409" s="13"/>
      <c r="L409" s="181"/>
      <c r="M409" s="185"/>
      <c r="N409" s="186"/>
      <c r="O409" s="186"/>
      <c r="P409" s="186"/>
      <c r="Q409" s="186"/>
      <c r="R409" s="186"/>
      <c r="S409" s="186"/>
      <c r="T409" s="18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2" t="s">
        <v>148</v>
      </c>
      <c r="AU409" s="182" t="s">
        <v>80</v>
      </c>
      <c r="AV409" s="13" t="s">
        <v>80</v>
      </c>
      <c r="AW409" s="13" t="s">
        <v>28</v>
      </c>
      <c r="AX409" s="13" t="s">
        <v>71</v>
      </c>
      <c r="AY409" s="182" t="s">
        <v>139</v>
      </c>
    </row>
    <row r="410" s="13" customFormat="1">
      <c r="A410" s="13"/>
      <c r="B410" s="181"/>
      <c r="C410" s="13"/>
      <c r="D410" s="177" t="s">
        <v>148</v>
      </c>
      <c r="E410" s="182" t="s">
        <v>1</v>
      </c>
      <c r="F410" s="183" t="s">
        <v>348</v>
      </c>
      <c r="G410" s="13"/>
      <c r="H410" s="184">
        <v>10.140000000000001</v>
      </c>
      <c r="I410" s="13"/>
      <c r="J410" s="13"/>
      <c r="K410" s="13"/>
      <c r="L410" s="181"/>
      <c r="M410" s="185"/>
      <c r="N410" s="186"/>
      <c r="O410" s="186"/>
      <c r="P410" s="186"/>
      <c r="Q410" s="186"/>
      <c r="R410" s="186"/>
      <c r="S410" s="186"/>
      <c r="T410" s="18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2" t="s">
        <v>148</v>
      </c>
      <c r="AU410" s="182" t="s">
        <v>80</v>
      </c>
      <c r="AV410" s="13" t="s">
        <v>80</v>
      </c>
      <c r="AW410" s="13" t="s">
        <v>28</v>
      </c>
      <c r="AX410" s="13" t="s">
        <v>71</v>
      </c>
      <c r="AY410" s="182" t="s">
        <v>139</v>
      </c>
    </row>
    <row r="411" s="13" customFormat="1">
      <c r="A411" s="13"/>
      <c r="B411" s="181"/>
      <c r="C411" s="13"/>
      <c r="D411" s="177" t="s">
        <v>148</v>
      </c>
      <c r="E411" s="182" t="s">
        <v>1</v>
      </c>
      <c r="F411" s="183" t="s">
        <v>349</v>
      </c>
      <c r="G411" s="13"/>
      <c r="H411" s="184">
        <v>20</v>
      </c>
      <c r="I411" s="13"/>
      <c r="J411" s="13"/>
      <c r="K411" s="13"/>
      <c r="L411" s="181"/>
      <c r="M411" s="185"/>
      <c r="N411" s="186"/>
      <c r="O411" s="186"/>
      <c r="P411" s="186"/>
      <c r="Q411" s="186"/>
      <c r="R411" s="186"/>
      <c r="S411" s="186"/>
      <c r="T411" s="18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2" t="s">
        <v>148</v>
      </c>
      <c r="AU411" s="182" t="s">
        <v>80</v>
      </c>
      <c r="AV411" s="13" t="s">
        <v>80</v>
      </c>
      <c r="AW411" s="13" t="s">
        <v>28</v>
      </c>
      <c r="AX411" s="13" t="s">
        <v>71</v>
      </c>
      <c r="AY411" s="182" t="s">
        <v>139</v>
      </c>
    </row>
    <row r="412" s="2" customFormat="1" ht="24.15" customHeight="1">
      <c r="A412" s="30"/>
      <c r="B412" s="163"/>
      <c r="C412" s="164" t="s">
        <v>673</v>
      </c>
      <c r="D412" s="164" t="s">
        <v>141</v>
      </c>
      <c r="E412" s="165" t="s">
        <v>674</v>
      </c>
      <c r="F412" s="166" t="s">
        <v>675</v>
      </c>
      <c r="G412" s="167" t="s">
        <v>390</v>
      </c>
      <c r="H412" s="168">
        <v>117.59999999999999</v>
      </c>
      <c r="I412" s="169">
        <v>104</v>
      </c>
      <c r="J412" s="169">
        <f>ROUND(I412*H412,2)</f>
        <v>12230.4</v>
      </c>
      <c r="K412" s="170"/>
      <c r="L412" s="31"/>
      <c r="M412" s="171" t="s">
        <v>1</v>
      </c>
      <c r="N412" s="172" t="s">
        <v>36</v>
      </c>
      <c r="O412" s="173">
        <v>0.17399999999999999</v>
      </c>
      <c r="P412" s="173">
        <f>O412*H412</f>
        <v>20.462399999999999</v>
      </c>
      <c r="Q412" s="173">
        <v>0</v>
      </c>
      <c r="R412" s="173">
        <f>Q412*H412</f>
        <v>0</v>
      </c>
      <c r="S412" s="173">
        <v>0.018079999999999999</v>
      </c>
      <c r="T412" s="174">
        <f>S412*H412</f>
        <v>2.1262079999999997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175" t="s">
        <v>231</v>
      </c>
      <c r="AT412" s="175" t="s">
        <v>141</v>
      </c>
      <c r="AU412" s="175" t="s">
        <v>80</v>
      </c>
      <c r="AY412" s="17" t="s">
        <v>139</v>
      </c>
      <c r="BE412" s="176">
        <f>IF(N412="základní",J412,0)</f>
        <v>12230.4</v>
      </c>
      <c r="BF412" s="176">
        <f>IF(N412="snížená",J412,0)</f>
        <v>0</v>
      </c>
      <c r="BG412" s="176">
        <f>IF(N412="zákl. přenesená",J412,0)</f>
        <v>0</v>
      </c>
      <c r="BH412" s="176">
        <f>IF(N412="sníž. přenesená",J412,0)</f>
        <v>0</v>
      </c>
      <c r="BI412" s="176">
        <f>IF(N412="nulová",J412,0)</f>
        <v>0</v>
      </c>
      <c r="BJ412" s="17" t="s">
        <v>76</v>
      </c>
      <c r="BK412" s="176">
        <f>ROUND(I412*H412,2)</f>
        <v>12230.4</v>
      </c>
      <c r="BL412" s="17" t="s">
        <v>231</v>
      </c>
      <c r="BM412" s="175" t="s">
        <v>676</v>
      </c>
    </row>
    <row r="413" s="13" customFormat="1">
      <c r="A413" s="13"/>
      <c r="B413" s="181"/>
      <c r="C413" s="13"/>
      <c r="D413" s="177" t="s">
        <v>148</v>
      </c>
      <c r="E413" s="182" t="s">
        <v>1</v>
      </c>
      <c r="F413" s="183" t="s">
        <v>677</v>
      </c>
      <c r="G413" s="13"/>
      <c r="H413" s="184">
        <v>23.800000000000001</v>
      </c>
      <c r="I413" s="13"/>
      <c r="J413" s="13"/>
      <c r="K413" s="13"/>
      <c r="L413" s="181"/>
      <c r="M413" s="185"/>
      <c r="N413" s="186"/>
      <c r="O413" s="186"/>
      <c r="P413" s="186"/>
      <c r="Q413" s="186"/>
      <c r="R413" s="186"/>
      <c r="S413" s="186"/>
      <c r="T413" s="18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2" t="s">
        <v>148</v>
      </c>
      <c r="AU413" s="182" t="s">
        <v>80</v>
      </c>
      <c r="AV413" s="13" t="s">
        <v>80</v>
      </c>
      <c r="AW413" s="13" t="s">
        <v>28</v>
      </c>
      <c r="AX413" s="13" t="s">
        <v>71</v>
      </c>
      <c r="AY413" s="182" t="s">
        <v>139</v>
      </c>
    </row>
    <row r="414" s="13" customFormat="1">
      <c r="A414" s="13"/>
      <c r="B414" s="181"/>
      <c r="C414" s="13"/>
      <c r="D414" s="177" t="s">
        <v>148</v>
      </c>
      <c r="E414" s="182" t="s">
        <v>1</v>
      </c>
      <c r="F414" s="183" t="s">
        <v>678</v>
      </c>
      <c r="G414" s="13"/>
      <c r="H414" s="184">
        <v>88.799999999999997</v>
      </c>
      <c r="I414" s="13"/>
      <c r="J414" s="13"/>
      <c r="K414" s="13"/>
      <c r="L414" s="181"/>
      <c r="M414" s="185"/>
      <c r="N414" s="186"/>
      <c r="O414" s="186"/>
      <c r="P414" s="186"/>
      <c r="Q414" s="186"/>
      <c r="R414" s="186"/>
      <c r="S414" s="186"/>
      <c r="T414" s="18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2" t="s">
        <v>148</v>
      </c>
      <c r="AU414" s="182" t="s">
        <v>80</v>
      </c>
      <c r="AV414" s="13" t="s">
        <v>80</v>
      </c>
      <c r="AW414" s="13" t="s">
        <v>28</v>
      </c>
      <c r="AX414" s="13" t="s">
        <v>71</v>
      </c>
      <c r="AY414" s="182" t="s">
        <v>139</v>
      </c>
    </row>
    <row r="415" s="13" customFormat="1">
      <c r="A415" s="13"/>
      <c r="B415" s="181"/>
      <c r="C415" s="13"/>
      <c r="D415" s="177" t="s">
        <v>148</v>
      </c>
      <c r="E415" s="182" t="s">
        <v>1</v>
      </c>
      <c r="F415" s="183" t="s">
        <v>679</v>
      </c>
      <c r="G415" s="13"/>
      <c r="H415" s="184">
        <v>5</v>
      </c>
      <c r="I415" s="13"/>
      <c r="J415" s="13"/>
      <c r="K415" s="13"/>
      <c r="L415" s="181"/>
      <c r="M415" s="185"/>
      <c r="N415" s="186"/>
      <c r="O415" s="186"/>
      <c r="P415" s="186"/>
      <c r="Q415" s="186"/>
      <c r="R415" s="186"/>
      <c r="S415" s="186"/>
      <c r="T415" s="18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2" t="s">
        <v>148</v>
      </c>
      <c r="AU415" s="182" t="s">
        <v>80</v>
      </c>
      <c r="AV415" s="13" t="s">
        <v>80</v>
      </c>
      <c r="AW415" s="13" t="s">
        <v>28</v>
      </c>
      <c r="AX415" s="13" t="s">
        <v>71</v>
      </c>
      <c r="AY415" s="182" t="s">
        <v>139</v>
      </c>
    </row>
    <row r="416" s="2" customFormat="1" ht="33" customHeight="1">
      <c r="A416" s="30"/>
      <c r="B416" s="163"/>
      <c r="C416" s="164" t="s">
        <v>680</v>
      </c>
      <c r="D416" s="164" t="s">
        <v>141</v>
      </c>
      <c r="E416" s="165" t="s">
        <v>681</v>
      </c>
      <c r="F416" s="166" t="s">
        <v>682</v>
      </c>
      <c r="G416" s="167" t="s">
        <v>390</v>
      </c>
      <c r="H416" s="168">
        <v>117.59999999999999</v>
      </c>
      <c r="I416" s="169">
        <v>2238.0500000000002</v>
      </c>
      <c r="J416" s="169">
        <f>ROUND(I416*H416,2)</f>
        <v>263194.67999999999</v>
      </c>
      <c r="K416" s="170"/>
      <c r="L416" s="31"/>
      <c r="M416" s="171" t="s">
        <v>1</v>
      </c>
      <c r="N416" s="172" t="s">
        <v>36</v>
      </c>
      <c r="O416" s="173">
        <v>1.3500000000000001</v>
      </c>
      <c r="P416" s="173">
        <f>O416*H416</f>
        <v>158.75999999999999</v>
      </c>
      <c r="Q416" s="173">
        <v>0.012619999999999999</v>
      </c>
      <c r="R416" s="173">
        <f>Q416*H416</f>
        <v>1.4841119999999999</v>
      </c>
      <c r="S416" s="173">
        <v>0</v>
      </c>
      <c r="T416" s="174">
        <f>S416*H416</f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175" t="s">
        <v>231</v>
      </c>
      <c r="AT416" s="175" t="s">
        <v>141</v>
      </c>
      <c r="AU416" s="175" t="s">
        <v>80</v>
      </c>
      <c r="AY416" s="17" t="s">
        <v>139</v>
      </c>
      <c r="BE416" s="176">
        <f>IF(N416="základní",J416,0)</f>
        <v>263194.67999999999</v>
      </c>
      <c r="BF416" s="176">
        <f>IF(N416="snížená",J416,0)</f>
        <v>0</v>
      </c>
      <c r="BG416" s="176">
        <f>IF(N416="zákl. přenesená",J416,0)</f>
        <v>0</v>
      </c>
      <c r="BH416" s="176">
        <f>IF(N416="sníž. přenesená",J416,0)</f>
        <v>0</v>
      </c>
      <c r="BI416" s="176">
        <f>IF(N416="nulová",J416,0)</f>
        <v>0</v>
      </c>
      <c r="BJ416" s="17" t="s">
        <v>76</v>
      </c>
      <c r="BK416" s="176">
        <f>ROUND(I416*H416,2)</f>
        <v>263194.67999999999</v>
      </c>
      <c r="BL416" s="17" t="s">
        <v>231</v>
      </c>
      <c r="BM416" s="175" t="s">
        <v>683</v>
      </c>
    </row>
    <row r="417" s="13" customFormat="1">
      <c r="A417" s="13"/>
      <c r="B417" s="181"/>
      <c r="C417" s="13"/>
      <c r="D417" s="177" t="s">
        <v>148</v>
      </c>
      <c r="E417" s="182" t="s">
        <v>1</v>
      </c>
      <c r="F417" s="183" t="s">
        <v>677</v>
      </c>
      <c r="G417" s="13"/>
      <c r="H417" s="184">
        <v>23.800000000000001</v>
      </c>
      <c r="I417" s="13"/>
      <c r="J417" s="13"/>
      <c r="K417" s="13"/>
      <c r="L417" s="181"/>
      <c r="M417" s="185"/>
      <c r="N417" s="186"/>
      <c r="O417" s="186"/>
      <c r="P417" s="186"/>
      <c r="Q417" s="186"/>
      <c r="R417" s="186"/>
      <c r="S417" s="186"/>
      <c r="T417" s="18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2" t="s">
        <v>148</v>
      </c>
      <c r="AU417" s="182" t="s">
        <v>80</v>
      </c>
      <c r="AV417" s="13" t="s">
        <v>80</v>
      </c>
      <c r="AW417" s="13" t="s">
        <v>28</v>
      </c>
      <c r="AX417" s="13" t="s">
        <v>71</v>
      </c>
      <c r="AY417" s="182" t="s">
        <v>139</v>
      </c>
    </row>
    <row r="418" s="13" customFormat="1">
      <c r="A418" s="13"/>
      <c r="B418" s="181"/>
      <c r="C418" s="13"/>
      <c r="D418" s="177" t="s">
        <v>148</v>
      </c>
      <c r="E418" s="182" t="s">
        <v>1</v>
      </c>
      <c r="F418" s="183" t="s">
        <v>678</v>
      </c>
      <c r="G418" s="13"/>
      <c r="H418" s="184">
        <v>88.799999999999997</v>
      </c>
      <c r="I418" s="13"/>
      <c r="J418" s="13"/>
      <c r="K418" s="13"/>
      <c r="L418" s="181"/>
      <c r="M418" s="185"/>
      <c r="N418" s="186"/>
      <c r="O418" s="186"/>
      <c r="P418" s="186"/>
      <c r="Q418" s="186"/>
      <c r="R418" s="186"/>
      <c r="S418" s="186"/>
      <c r="T418" s="18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2" t="s">
        <v>148</v>
      </c>
      <c r="AU418" s="182" t="s">
        <v>80</v>
      </c>
      <c r="AV418" s="13" t="s">
        <v>80</v>
      </c>
      <c r="AW418" s="13" t="s">
        <v>28</v>
      </c>
      <c r="AX418" s="13" t="s">
        <v>71</v>
      </c>
      <c r="AY418" s="182" t="s">
        <v>139</v>
      </c>
    </row>
    <row r="419" s="13" customFormat="1">
      <c r="A419" s="13"/>
      <c r="B419" s="181"/>
      <c r="C419" s="13"/>
      <c r="D419" s="177" t="s">
        <v>148</v>
      </c>
      <c r="E419" s="182" t="s">
        <v>1</v>
      </c>
      <c r="F419" s="183" t="s">
        <v>679</v>
      </c>
      <c r="G419" s="13"/>
      <c r="H419" s="184">
        <v>5</v>
      </c>
      <c r="I419" s="13"/>
      <c r="J419" s="13"/>
      <c r="K419" s="13"/>
      <c r="L419" s="181"/>
      <c r="M419" s="185"/>
      <c r="N419" s="186"/>
      <c r="O419" s="186"/>
      <c r="P419" s="186"/>
      <c r="Q419" s="186"/>
      <c r="R419" s="186"/>
      <c r="S419" s="186"/>
      <c r="T419" s="18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2" t="s">
        <v>148</v>
      </c>
      <c r="AU419" s="182" t="s">
        <v>80</v>
      </c>
      <c r="AV419" s="13" t="s">
        <v>80</v>
      </c>
      <c r="AW419" s="13" t="s">
        <v>28</v>
      </c>
      <c r="AX419" s="13" t="s">
        <v>71</v>
      </c>
      <c r="AY419" s="182" t="s">
        <v>139</v>
      </c>
    </row>
    <row r="420" s="2" customFormat="1" ht="37.8" customHeight="1">
      <c r="A420" s="30"/>
      <c r="B420" s="163"/>
      <c r="C420" s="164" t="s">
        <v>684</v>
      </c>
      <c r="D420" s="164" t="s">
        <v>141</v>
      </c>
      <c r="E420" s="165" t="s">
        <v>685</v>
      </c>
      <c r="F420" s="166" t="s">
        <v>686</v>
      </c>
      <c r="G420" s="167" t="s">
        <v>165</v>
      </c>
      <c r="H420" s="168">
        <v>84</v>
      </c>
      <c r="I420" s="169">
        <v>33.399999999999999</v>
      </c>
      <c r="J420" s="169">
        <f>ROUND(I420*H420,2)</f>
        <v>2805.5999999999999</v>
      </c>
      <c r="K420" s="170"/>
      <c r="L420" s="31"/>
      <c r="M420" s="171" t="s">
        <v>1</v>
      </c>
      <c r="N420" s="172" t="s">
        <v>36</v>
      </c>
      <c r="O420" s="173">
        <v>0.050000000000000003</v>
      </c>
      <c r="P420" s="173">
        <f>O420*H420</f>
        <v>4.2000000000000002</v>
      </c>
      <c r="Q420" s="173">
        <v>0</v>
      </c>
      <c r="R420" s="173">
        <f>Q420*H420</f>
        <v>0</v>
      </c>
      <c r="S420" s="173">
        <v>0</v>
      </c>
      <c r="T420" s="174">
        <f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75" t="s">
        <v>231</v>
      </c>
      <c r="AT420" s="175" t="s">
        <v>141</v>
      </c>
      <c r="AU420" s="175" t="s">
        <v>80</v>
      </c>
      <c r="AY420" s="17" t="s">
        <v>139</v>
      </c>
      <c r="BE420" s="176">
        <f>IF(N420="základní",J420,0)</f>
        <v>2805.5999999999999</v>
      </c>
      <c r="BF420" s="176">
        <f>IF(N420="snížená",J420,0)</f>
        <v>0</v>
      </c>
      <c r="BG420" s="176">
        <f>IF(N420="zákl. přenesená",J420,0)</f>
        <v>0</v>
      </c>
      <c r="BH420" s="176">
        <f>IF(N420="sníž. přenesená",J420,0)</f>
        <v>0</v>
      </c>
      <c r="BI420" s="176">
        <f>IF(N420="nulová",J420,0)</f>
        <v>0</v>
      </c>
      <c r="BJ420" s="17" t="s">
        <v>76</v>
      </c>
      <c r="BK420" s="176">
        <f>ROUND(I420*H420,2)</f>
        <v>2805.5999999999999</v>
      </c>
      <c r="BL420" s="17" t="s">
        <v>231</v>
      </c>
      <c r="BM420" s="175" t="s">
        <v>687</v>
      </c>
    </row>
    <row r="421" s="13" customFormat="1">
      <c r="A421" s="13"/>
      <c r="B421" s="181"/>
      <c r="C421" s="13"/>
      <c r="D421" s="177" t="s">
        <v>148</v>
      </c>
      <c r="E421" s="182" t="s">
        <v>1</v>
      </c>
      <c r="F421" s="183" t="s">
        <v>688</v>
      </c>
      <c r="G421" s="13"/>
      <c r="H421" s="184">
        <v>84</v>
      </c>
      <c r="I421" s="13"/>
      <c r="J421" s="13"/>
      <c r="K421" s="13"/>
      <c r="L421" s="181"/>
      <c r="M421" s="185"/>
      <c r="N421" s="186"/>
      <c r="O421" s="186"/>
      <c r="P421" s="186"/>
      <c r="Q421" s="186"/>
      <c r="R421" s="186"/>
      <c r="S421" s="186"/>
      <c r="T421" s="18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2" t="s">
        <v>148</v>
      </c>
      <c r="AU421" s="182" t="s">
        <v>80</v>
      </c>
      <c r="AV421" s="13" t="s">
        <v>80</v>
      </c>
      <c r="AW421" s="13" t="s">
        <v>28</v>
      </c>
      <c r="AX421" s="13" t="s">
        <v>71</v>
      </c>
      <c r="AY421" s="182" t="s">
        <v>139</v>
      </c>
    </row>
    <row r="422" s="2" customFormat="1" ht="24.15" customHeight="1">
      <c r="A422" s="30"/>
      <c r="B422" s="163"/>
      <c r="C422" s="194" t="s">
        <v>689</v>
      </c>
      <c r="D422" s="194" t="s">
        <v>352</v>
      </c>
      <c r="E422" s="195" t="s">
        <v>690</v>
      </c>
      <c r="F422" s="196" t="s">
        <v>691</v>
      </c>
      <c r="G422" s="197" t="s">
        <v>165</v>
      </c>
      <c r="H422" s="198">
        <v>3</v>
      </c>
      <c r="I422" s="199">
        <v>3440</v>
      </c>
      <c r="J422" s="199">
        <f>ROUND(I422*H422,2)</f>
        <v>10320</v>
      </c>
      <c r="K422" s="200"/>
      <c r="L422" s="201"/>
      <c r="M422" s="202" t="s">
        <v>1</v>
      </c>
      <c r="N422" s="203" t="s">
        <v>36</v>
      </c>
      <c r="O422" s="173">
        <v>0</v>
      </c>
      <c r="P422" s="173">
        <f>O422*H422</f>
        <v>0</v>
      </c>
      <c r="Q422" s="173">
        <v>0.0074000000000000003</v>
      </c>
      <c r="R422" s="173">
        <f>Q422*H422</f>
        <v>0.022200000000000001</v>
      </c>
      <c r="S422" s="173">
        <v>0</v>
      </c>
      <c r="T422" s="174">
        <f>S422*H422</f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75" t="s">
        <v>303</v>
      </c>
      <c r="AT422" s="175" t="s">
        <v>352</v>
      </c>
      <c r="AU422" s="175" t="s">
        <v>80</v>
      </c>
      <c r="AY422" s="17" t="s">
        <v>139</v>
      </c>
      <c r="BE422" s="176">
        <f>IF(N422="základní",J422,0)</f>
        <v>10320</v>
      </c>
      <c r="BF422" s="176">
        <f>IF(N422="snížená",J422,0)</f>
        <v>0</v>
      </c>
      <c r="BG422" s="176">
        <f>IF(N422="zákl. přenesená",J422,0)</f>
        <v>0</v>
      </c>
      <c r="BH422" s="176">
        <f>IF(N422="sníž. přenesená",J422,0)</f>
        <v>0</v>
      </c>
      <c r="BI422" s="176">
        <f>IF(N422="nulová",J422,0)</f>
        <v>0</v>
      </c>
      <c r="BJ422" s="17" t="s">
        <v>76</v>
      </c>
      <c r="BK422" s="176">
        <f>ROUND(I422*H422,2)</f>
        <v>10320</v>
      </c>
      <c r="BL422" s="17" t="s">
        <v>231</v>
      </c>
      <c r="BM422" s="175" t="s">
        <v>692</v>
      </c>
    </row>
    <row r="423" s="13" customFormat="1">
      <c r="A423" s="13"/>
      <c r="B423" s="181"/>
      <c r="C423" s="13"/>
      <c r="D423" s="177" t="s">
        <v>148</v>
      </c>
      <c r="E423" s="13"/>
      <c r="F423" s="183" t="s">
        <v>693</v>
      </c>
      <c r="G423" s="13"/>
      <c r="H423" s="184">
        <v>3</v>
      </c>
      <c r="I423" s="13"/>
      <c r="J423" s="13"/>
      <c r="K423" s="13"/>
      <c r="L423" s="181"/>
      <c r="M423" s="185"/>
      <c r="N423" s="186"/>
      <c r="O423" s="186"/>
      <c r="P423" s="186"/>
      <c r="Q423" s="186"/>
      <c r="R423" s="186"/>
      <c r="S423" s="186"/>
      <c r="T423" s="18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2" t="s">
        <v>148</v>
      </c>
      <c r="AU423" s="182" t="s">
        <v>80</v>
      </c>
      <c r="AV423" s="13" t="s">
        <v>80</v>
      </c>
      <c r="AW423" s="13" t="s">
        <v>3</v>
      </c>
      <c r="AX423" s="13" t="s">
        <v>76</v>
      </c>
      <c r="AY423" s="182" t="s">
        <v>139</v>
      </c>
    </row>
    <row r="424" s="2" customFormat="1" ht="24.15" customHeight="1">
      <c r="A424" s="30"/>
      <c r="B424" s="163"/>
      <c r="C424" s="194" t="s">
        <v>694</v>
      </c>
      <c r="D424" s="194" t="s">
        <v>352</v>
      </c>
      <c r="E424" s="195" t="s">
        <v>695</v>
      </c>
      <c r="F424" s="196" t="s">
        <v>696</v>
      </c>
      <c r="G424" s="197" t="s">
        <v>165</v>
      </c>
      <c r="H424" s="198">
        <v>80</v>
      </c>
      <c r="I424" s="199">
        <v>158</v>
      </c>
      <c r="J424" s="199">
        <f>ROUND(I424*H424,2)</f>
        <v>12640</v>
      </c>
      <c r="K424" s="200"/>
      <c r="L424" s="201"/>
      <c r="M424" s="202" t="s">
        <v>1</v>
      </c>
      <c r="N424" s="203" t="s">
        <v>36</v>
      </c>
      <c r="O424" s="173">
        <v>0</v>
      </c>
      <c r="P424" s="173">
        <f>O424*H424</f>
        <v>0</v>
      </c>
      <c r="Q424" s="173">
        <v>0.0032000000000000002</v>
      </c>
      <c r="R424" s="173">
        <f>Q424*H424</f>
        <v>0.25600000000000001</v>
      </c>
      <c r="S424" s="173">
        <v>0</v>
      </c>
      <c r="T424" s="174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75" t="s">
        <v>303</v>
      </c>
      <c r="AT424" s="175" t="s">
        <v>352</v>
      </c>
      <c r="AU424" s="175" t="s">
        <v>80</v>
      </c>
      <c r="AY424" s="17" t="s">
        <v>139</v>
      </c>
      <c r="BE424" s="176">
        <f>IF(N424="základní",J424,0)</f>
        <v>12640</v>
      </c>
      <c r="BF424" s="176">
        <f>IF(N424="snížená",J424,0)</f>
        <v>0</v>
      </c>
      <c r="BG424" s="176">
        <f>IF(N424="zákl. přenesená",J424,0)</f>
        <v>0</v>
      </c>
      <c r="BH424" s="176">
        <f>IF(N424="sníž. přenesená",J424,0)</f>
        <v>0</v>
      </c>
      <c r="BI424" s="176">
        <f>IF(N424="nulová",J424,0)</f>
        <v>0</v>
      </c>
      <c r="BJ424" s="17" t="s">
        <v>76</v>
      </c>
      <c r="BK424" s="176">
        <f>ROUND(I424*H424,2)</f>
        <v>12640</v>
      </c>
      <c r="BL424" s="17" t="s">
        <v>231</v>
      </c>
      <c r="BM424" s="175" t="s">
        <v>697</v>
      </c>
    </row>
    <row r="425" s="2" customFormat="1" ht="24.15" customHeight="1">
      <c r="A425" s="30"/>
      <c r="B425" s="163"/>
      <c r="C425" s="194" t="s">
        <v>698</v>
      </c>
      <c r="D425" s="194" t="s">
        <v>352</v>
      </c>
      <c r="E425" s="195" t="s">
        <v>699</v>
      </c>
      <c r="F425" s="196" t="s">
        <v>700</v>
      </c>
      <c r="G425" s="197" t="s">
        <v>165</v>
      </c>
      <c r="H425" s="198">
        <v>1</v>
      </c>
      <c r="I425" s="199">
        <v>3440</v>
      </c>
      <c r="J425" s="199">
        <f>ROUND(I425*H425,2)</f>
        <v>3440</v>
      </c>
      <c r="K425" s="200"/>
      <c r="L425" s="201"/>
      <c r="M425" s="202" t="s">
        <v>1</v>
      </c>
      <c r="N425" s="203" t="s">
        <v>36</v>
      </c>
      <c r="O425" s="173">
        <v>0</v>
      </c>
      <c r="P425" s="173">
        <f>O425*H425</f>
        <v>0</v>
      </c>
      <c r="Q425" s="173">
        <v>0.0074000000000000003</v>
      </c>
      <c r="R425" s="173">
        <f>Q425*H425</f>
        <v>0.0074000000000000003</v>
      </c>
      <c r="S425" s="173">
        <v>0</v>
      </c>
      <c r="T425" s="174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75" t="s">
        <v>303</v>
      </c>
      <c r="AT425" s="175" t="s">
        <v>352</v>
      </c>
      <c r="AU425" s="175" t="s">
        <v>80</v>
      </c>
      <c r="AY425" s="17" t="s">
        <v>139</v>
      </c>
      <c r="BE425" s="176">
        <f>IF(N425="základní",J425,0)</f>
        <v>3440</v>
      </c>
      <c r="BF425" s="176">
        <f>IF(N425="snížená",J425,0)</f>
        <v>0</v>
      </c>
      <c r="BG425" s="176">
        <f>IF(N425="zákl. přenesená",J425,0)</f>
        <v>0</v>
      </c>
      <c r="BH425" s="176">
        <f>IF(N425="sníž. přenesená",J425,0)</f>
        <v>0</v>
      </c>
      <c r="BI425" s="176">
        <f>IF(N425="nulová",J425,0)</f>
        <v>0</v>
      </c>
      <c r="BJ425" s="17" t="s">
        <v>76</v>
      </c>
      <c r="BK425" s="176">
        <f>ROUND(I425*H425,2)</f>
        <v>3440</v>
      </c>
      <c r="BL425" s="17" t="s">
        <v>231</v>
      </c>
      <c r="BM425" s="175" t="s">
        <v>701</v>
      </c>
    </row>
    <row r="426" s="2" customFormat="1" ht="33" customHeight="1">
      <c r="A426" s="30"/>
      <c r="B426" s="163"/>
      <c r="C426" s="164" t="s">
        <v>702</v>
      </c>
      <c r="D426" s="164" t="s">
        <v>141</v>
      </c>
      <c r="E426" s="165" t="s">
        <v>703</v>
      </c>
      <c r="F426" s="166" t="s">
        <v>704</v>
      </c>
      <c r="G426" s="167" t="s">
        <v>160</v>
      </c>
      <c r="H426" s="168">
        <v>856.43600000000004</v>
      </c>
      <c r="I426" s="169">
        <v>57.399999999999999</v>
      </c>
      <c r="J426" s="169">
        <f>ROUND(I426*H426,2)</f>
        <v>49159.43</v>
      </c>
      <c r="K426" s="170"/>
      <c r="L426" s="31"/>
      <c r="M426" s="171" t="s">
        <v>1</v>
      </c>
      <c r="N426" s="172" t="s">
        <v>36</v>
      </c>
      <c r="O426" s="173">
        <v>0.085999999999999993</v>
      </c>
      <c r="P426" s="173">
        <f>O426*H426</f>
        <v>73.653496000000004</v>
      </c>
      <c r="Q426" s="173">
        <v>0</v>
      </c>
      <c r="R426" s="173">
        <f>Q426*H426</f>
        <v>0</v>
      </c>
      <c r="S426" s="173">
        <v>0</v>
      </c>
      <c r="T426" s="174">
        <f>S426*H426</f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75" t="s">
        <v>231</v>
      </c>
      <c r="AT426" s="175" t="s">
        <v>141</v>
      </c>
      <c r="AU426" s="175" t="s">
        <v>80</v>
      </c>
      <c r="AY426" s="17" t="s">
        <v>139</v>
      </c>
      <c r="BE426" s="176">
        <f>IF(N426="základní",J426,0)</f>
        <v>49159.43</v>
      </c>
      <c r="BF426" s="176">
        <f>IF(N426="snížená",J426,0)</f>
        <v>0</v>
      </c>
      <c r="BG426" s="176">
        <f>IF(N426="zákl. přenesená",J426,0)</f>
        <v>0</v>
      </c>
      <c r="BH426" s="176">
        <f>IF(N426="sníž. přenesená",J426,0)</f>
        <v>0</v>
      </c>
      <c r="BI426" s="176">
        <f>IF(N426="nulová",J426,0)</f>
        <v>0</v>
      </c>
      <c r="BJ426" s="17" t="s">
        <v>76</v>
      </c>
      <c r="BK426" s="176">
        <f>ROUND(I426*H426,2)</f>
        <v>49159.43</v>
      </c>
      <c r="BL426" s="17" t="s">
        <v>231</v>
      </c>
      <c r="BM426" s="175" t="s">
        <v>705</v>
      </c>
    </row>
    <row r="427" s="13" customFormat="1">
      <c r="A427" s="13"/>
      <c r="B427" s="181"/>
      <c r="C427" s="13"/>
      <c r="D427" s="177" t="s">
        <v>148</v>
      </c>
      <c r="E427" s="182" t="s">
        <v>1</v>
      </c>
      <c r="F427" s="183" t="s">
        <v>336</v>
      </c>
      <c r="G427" s="13"/>
      <c r="H427" s="184">
        <v>89.212999999999994</v>
      </c>
      <c r="I427" s="13"/>
      <c r="J427" s="13"/>
      <c r="K427" s="13"/>
      <c r="L427" s="181"/>
      <c r="M427" s="185"/>
      <c r="N427" s="186"/>
      <c r="O427" s="186"/>
      <c r="P427" s="186"/>
      <c r="Q427" s="186"/>
      <c r="R427" s="186"/>
      <c r="S427" s="186"/>
      <c r="T427" s="18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2" t="s">
        <v>148</v>
      </c>
      <c r="AU427" s="182" t="s">
        <v>80</v>
      </c>
      <c r="AV427" s="13" t="s">
        <v>80</v>
      </c>
      <c r="AW427" s="13" t="s">
        <v>28</v>
      </c>
      <c r="AX427" s="13" t="s">
        <v>71</v>
      </c>
      <c r="AY427" s="182" t="s">
        <v>139</v>
      </c>
    </row>
    <row r="428" s="13" customFormat="1">
      <c r="A428" s="13"/>
      <c r="B428" s="181"/>
      <c r="C428" s="13"/>
      <c r="D428" s="177" t="s">
        <v>148</v>
      </c>
      <c r="E428" s="182" t="s">
        <v>1</v>
      </c>
      <c r="F428" s="183" t="s">
        <v>337</v>
      </c>
      <c r="G428" s="13"/>
      <c r="H428" s="184">
        <v>184.68000000000001</v>
      </c>
      <c r="I428" s="13"/>
      <c r="J428" s="13"/>
      <c r="K428" s="13"/>
      <c r="L428" s="181"/>
      <c r="M428" s="185"/>
      <c r="N428" s="186"/>
      <c r="O428" s="186"/>
      <c r="P428" s="186"/>
      <c r="Q428" s="186"/>
      <c r="R428" s="186"/>
      <c r="S428" s="186"/>
      <c r="T428" s="18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2" t="s">
        <v>148</v>
      </c>
      <c r="AU428" s="182" t="s">
        <v>80</v>
      </c>
      <c r="AV428" s="13" t="s">
        <v>80</v>
      </c>
      <c r="AW428" s="13" t="s">
        <v>28</v>
      </c>
      <c r="AX428" s="13" t="s">
        <v>71</v>
      </c>
      <c r="AY428" s="182" t="s">
        <v>139</v>
      </c>
    </row>
    <row r="429" s="13" customFormat="1">
      <c r="A429" s="13"/>
      <c r="B429" s="181"/>
      <c r="C429" s="13"/>
      <c r="D429" s="177" t="s">
        <v>148</v>
      </c>
      <c r="E429" s="182" t="s">
        <v>1</v>
      </c>
      <c r="F429" s="183" t="s">
        <v>338</v>
      </c>
      <c r="G429" s="13"/>
      <c r="H429" s="184">
        <v>39.780000000000001</v>
      </c>
      <c r="I429" s="13"/>
      <c r="J429" s="13"/>
      <c r="K429" s="13"/>
      <c r="L429" s="181"/>
      <c r="M429" s="185"/>
      <c r="N429" s="186"/>
      <c r="O429" s="186"/>
      <c r="P429" s="186"/>
      <c r="Q429" s="186"/>
      <c r="R429" s="186"/>
      <c r="S429" s="186"/>
      <c r="T429" s="18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2" t="s">
        <v>148</v>
      </c>
      <c r="AU429" s="182" t="s">
        <v>80</v>
      </c>
      <c r="AV429" s="13" t="s">
        <v>80</v>
      </c>
      <c r="AW429" s="13" t="s">
        <v>28</v>
      </c>
      <c r="AX429" s="13" t="s">
        <v>71</v>
      </c>
      <c r="AY429" s="182" t="s">
        <v>139</v>
      </c>
    </row>
    <row r="430" s="13" customFormat="1">
      <c r="A430" s="13"/>
      <c r="B430" s="181"/>
      <c r="C430" s="13"/>
      <c r="D430" s="177" t="s">
        <v>148</v>
      </c>
      <c r="E430" s="182" t="s">
        <v>1</v>
      </c>
      <c r="F430" s="183" t="s">
        <v>339</v>
      </c>
      <c r="G430" s="13"/>
      <c r="H430" s="184">
        <v>14.4</v>
      </c>
      <c r="I430" s="13"/>
      <c r="J430" s="13"/>
      <c r="K430" s="13"/>
      <c r="L430" s="181"/>
      <c r="M430" s="185"/>
      <c r="N430" s="186"/>
      <c r="O430" s="186"/>
      <c r="P430" s="186"/>
      <c r="Q430" s="186"/>
      <c r="R430" s="186"/>
      <c r="S430" s="186"/>
      <c r="T430" s="18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2" t="s">
        <v>148</v>
      </c>
      <c r="AU430" s="182" t="s">
        <v>80</v>
      </c>
      <c r="AV430" s="13" t="s">
        <v>80</v>
      </c>
      <c r="AW430" s="13" t="s">
        <v>28</v>
      </c>
      <c r="AX430" s="13" t="s">
        <v>71</v>
      </c>
      <c r="AY430" s="182" t="s">
        <v>139</v>
      </c>
    </row>
    <row r="431" s="13" customFormat="1">
      <c r="A431" s="13"/>
      <c r="B431" s="181"/>
      <c r="C431" s="13"/>
      <c r="D431" s="177" t="s">
        <v>148</v>
      </c>
      <c r="E431" s="182" t="s">
        <v>1</v>
      </c>
      <c r="F431" s="183" t="s">
        <v>340</v>
      </c>
      <c r="G431" s="13"/>
      <c r="H431" s="184">
        <v>23.399999999999999</v>
      </c>
      <c r="I431" s="13"/>
      <c r="J431" s="13"/>
      <c r="K431" s="13"/>
      <c r="L431" s="181"/>
      <c r="M431" s="185"/>
      <c r="N431" s="186"/>
      <c r="O431" s="186"/>
      <c r="P431" s="186"/>
      <c r="Q431" s="186"/>
      <c r="R431" s="186"/>
      <c r="S431" s="186"/>
      <c r="T431" s="18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2" t="s">
        <v>148</v>
      </c>
      <c r="AU431" s="182" t="s">
        <v>80</v>
      </c>
      <c r="AV431" s="13" t="s">
        <v>80</v>
      </c>
      <c r="AW431" s="13" t="s">
        <v>28</v>
      </c>
      <c r="AX431" s="13" t="s">
        <v>71</v>
      </c>
      <c r="AY431" s="182" t="s">
        <v>139</v>
      </c>
    </row>
    <row r="432" s="13" customFormat="1">
      <c r="A432" s="13"/>
      <c r="B432" s="181"/>
      <c r="C432" s="13"/>
      <c r="D432" s="177" t="s">
        <v>148</v>
      </c>
      <c r="E432" s="182" t="s">
        <v>1</v>
      </c>
      <c r="F432" s="183" t="s">
        <v>341</v>
      </c>
      <c r="G432" s="13"/>
      <c r="H432" s="184">
        <v>39.060000000000002</v>
      </c>
      <c r="I432" s="13"/>
      <c r="J432" s="13"/>
      <c r="K432" s="13"/>
      <c r="L432" s="181"/>
      <c r="M432" s="185"/>
      <c r="N432" s="186"/>
      <c r="O432" s="186"/>
      <c r="P432" s="186"/>
      <c r="Q432" s="186"/>
      <c r="R432" s="186"/>
      <c r="S432" s="186"/>
      <c r="T432" s="18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2" t="s">
        <v>148</v>
      </c>
      <c r="AU432" s="182" t="s">
        <v>80</v>
      </c>
      <c r="AV432" s="13" t="s">
        <v>80</v>
      </c>
      <c r="AW432" s="13" t="s">
        <v>28</v>
      </c>
      <c r="AX432" s="13" t="s">
        <v>71</v>
      </c>
      <c r="AY432" s="182" t="s">
        <v>139</v>
      </c>
    </row>
    <row r="433" s="13" customFormat="1">
      <c r="A433" s="13"/>
      <c r="B433" s="181"/>
      <c r="C433" s="13"/>
      <c r="D433" s="177" t="s">
        <v>148</v>
      </c>
      <c r="E433" s="182" t="s">
        <v>1</v>
      </c>
      <c r="F433" s="183" t="s">
        <v>342</v>
      </c>
      <c r="G433" s="13"/>
      <c r="H433" s="184">
        <v>54.299999999999997</v>
      </c>
      <c r="I433" s="13"/>
      <c r="J433" s="13"/>
      <c r="K433" s="13"/>
      <c r="L433" s="181"/>
      <c r="M433" s="185"/>
      <c r="N433" s="186"/>
      <c r="O433" s="186"/>
      <c r="P433" s="186"/>
      <c r="Q433" s="186"/>
      <c r="R433" s="186"/>
      <c r="S433" s="186"/>
      <c r="T433" s="18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2" t="s">
        <v>148</v>
      </c>
      <c r="AU433" s="182" t="s">
        <v>80</v>
      </c>
      <c r="AV433" s="13" t="s">
        <v>80</v>
      </c>
      <c r="AW433" s="13" t="s">
        <v>28</v>
      </c>
      <c r="AX433" s="13" t="s">
        <v>71</v>
      </c>
      <c r="AY433" s="182" t="s">
        <v>139</v>
      </c>
    </row>
    <row r="434" s="13" customFormat="1">
      <c r="A434" s="13"/>
      <c r="B434" s="181"/>
      <c r="C434" s="13"/>
      <c r="D434" s="177" t="s">
        <v>148</v>
      </c>
      <c r="E434" s="182" t="s">
        <v>1</v>
      </c>
      <c r="F434" s="183" t="s">
        <v>343</v>
      </c>
      <c r="G434" s="13"/>
      <c r="H434" s="184">
        <v>18.25</v>
      </c>
      <c r="I434" s="13"/>
      <c r="J434" s="13"/>
      <c r="K434" s="13"/>
      <c r="L434" s="181"/>
      <c r="M434" s="185"/>
      <c r="N434" s="186"/>
      <c r="O434" s="186"/>
      <c r="P434" s="186"/>
      <c r="Q434" s="186"/>
      <c r="R434" s="186"/>
      <c r="S434" s="186"/>
      <c r="T434" s="18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82" t="s">
        <v>148</v>
      </c>
      <c r="AU434" s="182" t="s">
        <v>80</v>
      </c>
      <c r="AV434" s="13" t="s">
        <v>80</v>
      </c>
      <c r="AW434" s="13" t="s">
        <v>28</v>
      </c>
      <c r="AX434" s="13" t="s">
        <v>71</v>
      </c>
      <c r="AY434" s="182" t="s">
        <v>139</v>
      </c>
    </row>
    <row r="435" s="13" customFormat="1">
      <c r="A435" s="13"/>
      <c r="B435" s="181"/>
      <c r="C435" s="13"/>
      <c r="D435" s="177" t="s">
        <v>148</v>
      </c>
      <c r="E435" s="182" t="s">
        <v>1</v>
      </c>
      <c r="F435" s="183" t="s">
        <v>344</v>
      </c>
      <c r="G435" s="13"/>
      <c r="H435" s="184">
        <v>244.76300000000001</v>
      </c>
      <c r="I435" s="13"/>
      <c r="J435" s="13"/>
      <c r="K435" s="13"/>
      <c r="L435" s="181"/>
      <c r="M435" s="185"/>
      <c r="N435" s="186"/>
      <c r="O435" s="186"/>
      <c r="P435" s="186"/>
      <c r="Q435" s="186"/>
      <c r="R435" s="186"/>
      <c r="S435" s="186"/>
      <c r="T435" s="18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2" t="s">
        <v>148</v>
      </c>
      <c r="AU435" s="182" t="s">
        <v>80</v>
      </c>
      <c r="AV435" s="13" t="s">
        <v>80</v>
      </c>
      <c r="AW435" s="13" t="s">
        <v>28</v>
      </c>
      <c r="AX435" s="13" t="s">
        <v>71</v>
      </c>
      <c r="AY435" s="182" t="s">
        <v>139</v>
      </c>
    </row>
    <row r="436" s="13" customFormat="1">
      <c r="A436" s="13"/>
      <c r="B436" s="181"/>
      <c r="C436" s="13"/>
      <c r="D436" s="177" t="s">
        <v>148</v>
      </c>
      <c r="E436" s="182" t="s">
        <v>1</v>
      </c>
      <c r="F436" s="183" t="s">
        <v>345</v>
      </c>
      <c r="G436" s="13"/>
      <c r="H436" s="184">
        <v>36</v>
      </c>
      <c r="I436" s="13"/>
      <c r="J436" s="13"/>
      <c r="K436" s="13"/>
      <c r="L436" s="181"/>
      <c r="M436" s="185"/>
      <c r="N436" s="186"/>
      <c r="O436" s="186"/>
      <c r="P436" s="186"/>
      <c r="Q436" s="186"/>
      <c r="R436" s="186"/>
      <c r="S436" s="186"/>
      <c r="T436" s="18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2" t="s">
        <v>148</v>
      </c>
      <c r="AU436" s="182" t="s">
        <v>80</v>
      </c>
      <c r="AV436" s="13" t="s">
        <v>80</v>
      </c>
      <c r="AW436" s="13" t="s">
        <v>28</v>
      </c>
      <c r="AX436" s="13" t="s">
        <v>71</v>
      </c>
      <c r="AY436" s="182" t="s">
        <v>139</v>
      </c>
    </row>
    <row r="437" s="13" customFormat="1">
      <c r="A437" s="13"/>
      <c r="B437" s="181"/>
      <c r="C437" s="13"/>
      <c r="D437" s="177" t="s">
        <v>148</v>
      </c>
      <c r="E437" s="182" t="s">
        <v>1</v>
      </c>
      <c r="F437" s="183" t="s">
        <v>346</v>
      </c>
      <c r="G437" s="13"/>
      <c r="H437" s="184">
        <v>67.450000000000003</v>
      </c>
      <c r="I437" s="13"/>
      <c r="J437" s="13"/>
      <c r="K437" s="13"/>
      <c r="L437" s="181"/>
      <c r="M437" s="185"/>
      <c r="N437" s="186"/>
      <c r="O437" s="186"/>
      <c r="P437" s="186"/>
      <c r="Q437" s="186"/>
      <c r="R437" s="186"/>
      <c r="S437" s="186"/>
      <c r="T437" s="18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2" t="s">
        <v>148</v>
      </c>
      <c r="AU437" s="182" t="s">
        <v>80</v>
      </c>
      <c r="AV437" s="13" t="s">
        <v>80</v>
      </c>
      <c r="AW437" s="13" t="s">
        <v>28</v>
      </c>
      <c r="AX437" s="13" t="s">
        <v>71</v>
      </c>
      <c r="AY437" s="182" t="s">
        <v>139</v>
      </c>
    </row>
    <row r="438" s="13" customFormat="1">
      <c r="A438" s="13"/>
      <c r="B438" s="181"/>
      <c r="C438" s="13"/>
      <c r="D438" s="177" t="s">
        <v>148</v>
      </c>
      <c r="E438" s="182" t="s">
        <v>1</v>
      </c>
      <c r="F438" s="183" t="s">
        <v>347</v>
      </c>
      <c r="G438" s="13"/>
      <c r="H438" s="184">
        <v>15</v>
      </c>
      <c r="I438" s="13"/>
      <c r="J438" s="13"/>
      <c r="K438" s="13"/>
      <c r="L438" s="181"/>
      <c r="M438" s="185"/>
      <c r="N438" s="186"/>
      <c r="O438" s="186"/>
      <c r="P438" s="186"/>
      <c r="Q438" s="186"/>
      <c r="R438" s="186"/>
      <c r="S438" s="186"/>
      <c r="T438" s="18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2" t="s">
        <v>148</v>
      </c>
      <c r="AU438" s="182" t="s">
        <v>80</v>
      </c>
      <c r="AV438" s="13" t="s">
        <v>80</v>
      </c>
      <c r="AW438" s="13" t="s">
        <v>28</v>
      </c>
      <c r="AX438" s="13" t="s">
        <v>71</v>
      </c>
      <c r="AY438" s="182" t="s">
        <v>139</v>
      </c>
    </row>
    <row r="439" s="13" customFormat="1">
      <c r="A439" s="13"/>
      <c r="B439" s="181"/>
      <c r="C439" s="13"/>
      <c r="D439" s="177" t="s">
        <v>148</v>
      </c>
      <c r="E439" s="182" t="s">
        <v>1</v>
      </c>
      <c r="F439" s="183" t="s">
        <v>348</v>
      </c>
      <c r="G439" s="13"/>
      <c r="H439" s="184">
        <v>10.140000000000001</v>
      </c>
      <c r="I439" s="13"/>
      <c r="J439" s="13"/>
      <c r="K439" s="13"/>
      <c r="L439" s="181"/>
      <c r="M439" s="185"/>
      <c r="N439" s="186"/>
      <c r="O439" s="186"/>
      <c r="P439" s="186"/>
      <c r="Q439" s="186"/>
      <c r="R439" s="186"/>
      <c r="S439" s="186"/>
      <c r="T439" s="18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2" t="s">
        <v>148</v>
      </c>
      <c r="AU439" s="182" t="s">
        <v>80</v>
      </c>
      <c r="AV439" s="13" t="s">
        <v>80</v>
      </c>
      <c r="AW439" s="13" t="s">
        <v>28</v>
      </c>
      <c r="AX439" s="13" t="s">
        <v>71</v>
      </c>
      <c r="AY439" s="182" t="s">
        <v>139</v>
      </c>
    </row>
    <row r="440" s="13" customFormat="1">
      <c r="A440" s="13"/>
      <c r="B440" s="181"/>
      <c r="C440" s="13"/>
      <c r="D440" s="177" t="s">
        <v>148</v>
      </c>
      <c r="E440" s="182" t="s">
        <v>1</v>
      </c>
      <c r="F440" s="183" t="s">
        <v>349</v>
      </c>
      <c r="G440" s="13"/>
      <c r="H440" s="184">
        <v>20</v>
      </c>
      <c r="I440" s="13"/>
      <c r="J440" s="13"/>
      <c r="K440" s="13"/>
      <c r="L440" s="181"/>
      <c r="M440" s="185"/>
      <c r="N440" s="186"/>
      <c r="O440" s="186"/>
      <c r="P440" s="186"/>
      <c r="Q440" s="186"/>
      <c r="R440" s="186"/>
      <c r="S440" s="186"/>
      <c r="T440" s="18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2" t="s">
        <v>148</v>
      </c>
      <c r="AU440" s="182" t="s">
        <v>80</v>
      </c>
      <c r="AV440" s="13" t="s">
        <v>80</v>
      </c>
      <c r="AW440" s="13" t="s">
        <v>28</v>
      </c>
      <c r="AX440" s="13" t="s">
        <v>71</v>
      </c>
      <c r="AY440" s="182" t="s">
        <v>139</v>
      </c>
    </row>
    <row r="441" s="2" customFormat="1" ht="37.8" customHeight="1">
      <c r="A441" s="30"/>
      <c r="B441" s="163"/>
      <c r="C441" s="194" t="s">
        <v>706</v>
      </c>
      <c r="D441" s="194" t="s">
        <v>352</v>
      </c>
      <c r="E441" s="195" t="s">
        <v>707</v>
      </c>
      <c r="F441" s="196" t="s">
        <v>708</v>
      </c>
      <c r="G441" s="197" t="s">
        <v>160</v>
      </c>
      <c r="H441" s="198">
        <v>984.90099999999995</v>
      </c>
      <c r="I441" s="199">
        <v>57.899999999999999</v>
      </c>
      <c r="J441" s="199">
        <f>ROUND(I441*H441,2)</f>
        <v>57025.769999999997</v>
      </c>
      <c r="K441" s="200"/>
      <c r="L441" s="201"/>
      <c r="M441" s="202" t="s">
        <v>1</v>
      </c>
      <c r="N441" s="203" t="s">
        <v>36</v>
      </c>
      <c r="O441" s="173">
        <v>0</v>
      </c>
      <c r="P441" s="173">
        <f>O441*H441</f>
        <v>0</v>
      </c>
      <c r="Q441" s="173">
        <v>0.00013999999999999999</v>
      </c>
      <c r="R441" s="173">
        <f>Q441*H441</f>
        <v>0.13788613999999999</v>
      </c>
      <c r="S441" s="173">
        <v>0</v>
      </c>
      <c r="T441" s="174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75" t="s">
        <v>303</v>
      </c>
      <c r="AT441" s="175" t="s">
        <v>352</v>
      </c>
      <c r="AU441" s="175" t="s">
        <v>80</v>
      </c>
      <c r="AY441" s="17" t="s">
        <v>139</v>
      </c>
      <c r="BE441" s="176">
        <f>IF(N441="základní",J441,0)</f>
        <v>57025.769999999997</v>
      </c>
      <c r="BF441" s="176">
        <f>IF(N441="snížená",J441,0)</f>
        <v>0</v>
      </c>
      <c r="BG441" s="176">
        <f>IF(N441="zákl. přenesená",J441,0)</f>
        <v>0</v>
      </c>
      <c r="BH441" s="176">
        <f>IF(N441="sníž. přenesená",J441,0)</f>
        <v>0</v>
      </c>
      <c r="BI441" s="176">
        <f>IF(N441="nulová",J441,0)</f>
        <v>0</v>
      </c>
      <c r="BJ441" s="17" t="s">
        <v>76</v>
      </c>
      <c r="BK441" s="176">
        <f>ROUND(I441*H441,2)</f>
        <v>57025.769999999997</v>
      </c>
      <c r="BL441" s="17" t="s">
        <v>231</v>
      </c>
      <c r="BM441" s="175" t="s">
        <v>709</v>
      </c>
    </row>
    <row r="442" s="13" customFormat="1">
      <c r="A442" s="13"/>
      <c r="B442" s="181"/>
      <c r="C442" s="13"/>
      <c r="D442" s="177" t="s">
        <v>148</v>
      </c>
      <c r="E442" s="13"/>
      <c r="F442" s="183" t="s">
        <v>710</v>
      </c>
      <c r="G442" s="13"/>
      <c r="H442" s="184">
        <v>984.90099999999995</v>
      </c>
      <c r="I442" s="13"/>
      <c r="J442" s="13"/>
      <c r="K442" s="13"/>
      <c r="L442" s="181"/>
      <c r="M442" s="185"/>
      <c r="N442" s="186"/>
      <c r="O442" s="186"/>
      <c r="P442" s="186"/>
      <c r="Q442" s="186"/>
      <c r="R442" s="186"/>
      <c r="S442" s="186"/>
      <c r="T442" s="18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2" t="s">
        <v>148</v>
      </c>
      <c r="AU442" s="182" t="s">
        <v>80</v>
      </c>
      <c r="AV442" s="13" t="s">
        <v>80</v>
      </c>
      <c r="AW442" s="13" t="s">
        <v>3</v>
      </c>
      <c r="AX442" s="13" t="s">
        <v>76</v>
      </c>
      <c r="AY442" s="182" t="s">
        <v>139</v>
      </c>
    </row>
    <row r="443" s="2" customFormat="1" ht="24.15" customHeight="1">
      <c r="A443" s="30"/>
      <c r="B443" s="163"/>
      <c r="C443" s="164" t="s">
        <v>711</v>
      </c>
      <c r="D443" s="164" t="s">
        <v>141</v>
      </c>
      <c r="E443" s="165" t="s">
        <v>712</v>
      </c>
      <c r="F443" s="166" t="s">
        <v>713</v>
      </c>
      <c r="G443" s="167" t="s">
        <v>144</v>
      </c>
      <c r="H443" s="168">
        <v>7.7080000000000002</v>
      </c>
      <c r="I443" s="169">
        <v>1380</v>
      </c>
      <c r="J443" s="169">
        <f>ROUND(I443*H443,2)</f>
        <v>10637.040000000001</v>
      </c>
      <c r="K443" s="170"/>
      <c r="L443" s="31"/>
      <c r="M443" s="171" t="s">
        <v>1</v>
      </c>
      <c r="N443" s="172" t="s">
        <v>36</v>
      </c>
      <c r="O443" s="173">
        <v>2.3290000000000002</v>
      </c>
      <c r="P443" s="173">
        <f>O443*H443</f>
        <v>17.951932000000003</v>
      </c>
      <c r="Q443" s="173">
        <v>0</v>
      </c>
      <c r="R443" s="173">
        <f>Q443*H443</f>
        <v>0</v>
      </c>
      <c r="S443" s="173">
        <v>0</v>
      </c>
      <c r="T443" s="174">
        <f>S443*H443</f>
        <v>0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175" t="s">
        <v>231</v>
      </c>
      <c r="AT443" s="175" t="s">
        <v>141</v>
      </c>
      <c r="AU443" s="175" t="s">
        <v>80</v>
      </c>
      <c r="AY443" s="17" t="s">
        <v>139</v>
      </c>
      <c r="BE443" s="176">
        <f>IF(N443="základní",J443,0)</f>
        <v>10637.040000000001</v>
      </c>
      <c r="BF443" s="176">
        <f>IF(N443="snížená",J443,0)</f>
        <v>0</v>
      </c>
      <c r="BG443" s="176">
        <f>IF(N443="zákl. přenesená",J443,0)</f>
        <v>0</v>
      </c>
      <c r="BH443" s="176">
        <f>IF(N443="sníž. přenesená",J443,0)</f>
        <v>0</v>
      </c>
      <c r="BI443" s="176">
        <f>IF(N443="nulová",J443,0)</f>
        <v>0</v>
      </c>
      <c r="BJ443" s="17" t="s">
        <v>76</v>
      </c>
      <c r="BK443" s="176">
        <f>ROUND(I443*H443,2)</f>
        <v>10637.040000000001</v>
      </c>
      <c r="BL443" s="17" t="s">
        <v>231</v>
      </c>
      <c r="BM443" s="175" t="s">
        <v>714</v>
      </c>
    </row>
    <row r="444" s="2" customFormat="1" ht="24.15" customHeight="1">
      <c r="A444" s="30"/>
      <c r="B444" s="163"/>
      <c r="C444" s="164" t="s">
        <v>715</v>
      </c>
      <c r="D444" s="164" t="s">
        <v>141</v>
      </c>
      <c r="E444" s="165" t="s">
        <v>716</v>
      </c>
      <c r="F444" s="166" t="s">
        <v>717</v>
      </c>
      <c r="G444" s="167" t="s">
        <v>144</v>
      </c>
      <c r="H444" s="168">
        <v>7.7080000000000002</v>
      </c>
      <c r="I444" s="169">
        <v>764</v>
      </c>
      <c r="J444" s="169">
        <f>ROUND(I444*H444,2)</f>
        <v>5888.9099999999999</v>
      </c>
      <c r="K444" s="170"/>
      <c r="L444" s="31"/>
      <c r="M444" s="171" t="s">
        <v>1</v>
      </c>
      <c r="N444" s="172" t="s">
        <v>36</v>
      </c>
      <c r="O444" s="173">
        <v>1.5</v>
      </c>
      <c r="P444" s="173">
        <f>O444*H444</f>
        <v>11.562000000000001</v>
      </c>
      <c r="Q444" s="173">
        <v>0</v>
      </c>
      <c r="R444" s="173">
        <f>Q444*H444</f>
        <v>0</v>
      </c>
      <c r="S444" s="173">
        <v>0</v>
      </c>
      <c r="T444" s="174">
        <f>S444*H444</f>
        <v>0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175" t="s">
        <v>231</v>
      </c>
      <c r="AT444" s="175" t="s">
        <v>141</v>
      </c>
      <c r="AU444" s="175" t="s">
        <v>80</v>
      </c>
      <c r="AY444" s="17" t="s">
        <v>139</v>
      </c>
      <c r="BE444" s="176">
        <f>IF(N444="základní",J444,0)</f>
        <v>5888.9099999999999</v>
      </c>
      <c r="BF444" s="176">
        <f>IF(N444="snížená",J444,0)</f>
        <v>0</v>
      </c>
      <c r="BG444" s="176">
        <f>IF(N444="zákl. přenesená",J444,0)</f>
        <v>0</v>
      </c>
      <c r="BH444" s="176">
        <f>IF(N444="sníž. přenesená",J444,0)</f>
        <v>0</v>
      </c>
      <c r="BI444" s="176">
        <f>IF(N444="nulová",J444,0)</f>
        <v>0</v>
      </c>
      <c r="BJ444" s="17" t="s">
        <v>76</v>
      </c>
      <c r="BK444" s="176">
        <f>ROUND(I444*H444,2)</f>
        <v>5888.9099999999999</v>
      </c>
      <c r="BL444" s="17" t="s">
        <v>231</v>
      </c>
      <c r="BM444" s="175" t="s">
        <v>718</v>
      </c>
    </row>
    <row r="445" s="12" customFormat="1" ht="22.8" customHeight="1">
      <c r="A445" s="12"/>
      <c r="B445" s="151"/>
      <c r="C445" s="12"/>
      <c r="D445" s="152" t="s">
        <v>70</v>
      </c>
      <c r="E445" s="161" t="s">
        <v>719</v>
      </c>
      <c r="F445" s="161" t="s">
        <v>720</v>
      </c>
      <c r="G445" s="12"/>
      <c r="H445" s="12"/>
      <c r="I445" s="12"/>
      <c r="J445" s="162">
        <f>BK445</f>
        <v>1190641.75</v>
      </c>
      <c r="K445" s="12"/>
      <c r="L445" s="151"/>
      <c r="M445" s="155"/>
      <c r="N445" s="156"/>
      <c r="O445" s="156"/>
      <c r="P445" s="157">
        <f>SUM(P446:P505)</f>
        <v>743.40144299999997</v>
      </c>
      <c r="Q445" s="156"/>
      <c r="R445" s="157">
        <f>SUM(R446:R505)</f>
        <v>8.7672135000000022</v>
      </c>
      <c r="S445" s="156"/>
      <c r="T445" s="158">
        <f>SUM(T446:T505)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52" t="s">
        <v>80</v>
      </c>
      <c r="AT445" s="159" t="s">
        <v>70</v>
      </c>
      <c r="AU445" s="159" t="s">
        <v>76</v>
      </c>
      <c r="AY445" s="152" t="s">
        <v>139</v>
      </c>
      <c r="BK445" s="160">
        <f>SUM(BK446:BK505)</f>
        <v>1190641.75</v>
      </c>
    </row>
    <row r="446" s="2" customFormat="1" ht="24.15" customHeight="1">
      <c r="A446" s="30"/>
      <c r="B446" s="163"/>
      <c r="C446" s="164" t="s">
        <v>721</v>
      </c>
      <c r="D446" s="164" t="s">
        <v>141</v>
      </c>
      <c r="E446" s="165" t="s">
        <v>722</v>
      </c>
      <c r="F446" s="166" t="s">
        <v>723</v>
      </c>
      <c r="G446" s="167" t="s">
        <v>160</v>
      </c>
      <c r="H446" s="168">
        <v>6.5</v>
      </c>
      <c r="I446" s="169">
        <v>336</v>
      </c>
      <c r="J446" s="169">
        <f>ROUND(I446*H446,2)</f>
        <v>2184</v>
      </c>
      <c r="K446" s="170"/>
      <c r="L446" s="31"/>
      <c r="M446" s="171" t="s">
        <v>1</v>
      </c>
      <c r="N446" s="172" t="s">
        <v>36</v>
      </c>
      <c r="O446" s="173">
        <v>0.57399999999999995</v>
      </c>
      <c r="P446" s="173">
        <f>O446*H446</f>
        <v>3.7309999999999999</v>
      </c>
      <c r="Q446" s="173">
        <v>0</v>
      </c>
      <c r="R446" s="173">
        <f>Q446*H446</f>
        <v>0</v>
      </c>
      <c r="S446" s="173">
        <v>0</v>
      </c>
      <c r="T446" s="174">
        <f>S446*H446</f>
        <v>0</v>
      </c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75" t="s">
        <v>231</v>
      </c>
      <c r="AT446" s="175" t="s">
        <v>141</v>
      </c>
      <c r="AU446" s="175" t="s">
        <v>80</v>
      </c>
      <c r="AY446" s="17" t="s">
        <v>139</v>
      </c>
      <c r="BE446" s="176">
        <f>IF(N446="základní",J446,0)</f>
        <v>2184</v>
      </c>
      <c r="BF446" s="176">
        <f>IF(N446="snížená",J446,0)</f>
        <v>0</v>
      </c>
      <c r="BG446" s="176">
        <f>IF(N446="zákl. přenesená",J446,0)</f>
        <v>0</v>
      </c>
      <c r="BH446" s="176">
        <f>IF(N446="sníž. přenesená",J446,0)</f>
        <v>0</v>
      </c>
      <c r="BI446" s="176">
        <f>IF(N446="nulová",J446,0)</f>
        <v>0</v>
      </c>
      <c r="BJ446" s="17" t="s">
        <v>76</v>
      </c>
      <c r="BK446" s="176">
        <f>ROUND(I446*H446,2)</f>
        <v>2184</v>
      </c>
      <c r="BL446" s="17" t="s">
        <v>231</v>
      </c>
      <c r="BM446" s="175" t="s">
        <v>724</v>
      </c>
    </row>
    <row r="447" s="13" customFormat="1">
      <c r="A447" s="13"/>
      <c r="B447" s="181"/>
      <c r="C447" s="13"/>
      <c r="D447" s="177" t="s">
        <v>148</v>
      </c>
      <c r="E447" s="182" t="s">
        <v>1</v>
      </c>
      <c r="F447" s="183" t="s">
        <v>725</v>
      </c>
      <c r="G447" s="13"/>
      <c r="H447" s="184">
        <v>6.5</v>
      </c>
      <c r="I447" s="13"/>
      <c r="J447" s="13"/>
      <c r="K447" s="13"/>
      <c r="L447" s="181"/>
      <c r="M447" s="185"/>
      <c r="N447" s="186"/>
      <c r="O447" s="186"/>
      <c r="P447" s="186"/>
      <c r="Q447" s="186"/>
      <c r="R447" s="186"/>
      <c r="S447" s="186"/>
      <c r="T447" s="18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2" t="s">
        <v>148</v>
      </c>
      <c r="AU447" s="182" t="s">
        <v>80</v>
      </c>
      <c r="AV447" s="13" t="s">
        <v>80</v>
      </c>
      <c r="AW447" s="13" t="s">
        <v>28</v>
      </c>
      <c r="AX447" s="13" t="s">
        <v>76</v>
      </c>
      <c r="AY447" s="182" t="s">
        <v>139</v>
      </c>
    </row>
    <row r="448" s="2" customFormat="1" ht="16.5" customHeight="1">
      <c r="A448" s="30"/>
      <c r="B448" s="163"/>
      <c r="C448" s="194" t="s">
        <v>726</v>
      </c>
      <c r="D448" s="194" t="s">
        <v>352</v>
      </c>
      <c r="E448" s="195" t="s">
        <v>727</v>
      </c>
      <c r="F448" s="196" t="s">
        <v>728</v>
      </c>
      <c r="G448" s="197" t="s">
        <v>160</v>
      </c>
      <c r="H448" s="198">
        <v>7.4749999999999996</v>
      </c>
      <c r="I448" s="199">
        <v>2130</v>
      </c>
      <c r="J448" s="199">
        <f>ROUND(I448*H448,2)</f>
        <v>15921.75</v>
      </c>
      <c r="K448" s="200"/>
      <c r="L448" s="201"/>
      <c r="M448" s="202" t="s">
        <v>1</v>
      </c>
      <c r="N448" s="203" t="s">
        <v>36</v>
      </c>
      <c r="O448" s="173">
        <v>0</v>
      </c>
      <c r="P448" s="173">
        <f>O448*H448</f>
        <v>0</v>
      </c>
      <c r="Q448" s="173">
        <v>0.010800000000000001</v>
      </c>
      <c r="R448" s="173">
        <f>Q448*H448</f>
        <v>0.080729999999999996</v>
      </c>
      <c r="S448" s="173">
        <v>0</v>
      </c>
      <c r="T448" s="174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75" t="s">
        <v>303</v>
      </c>
      <c r="AT448" s="175" t="s">
        <v>352</v>
      </c>
      <c r="AU448" s="175" t="s">
        <v>80</v>
      </c>
      <c r="AY448" s="17" t="s">
        <v>139</v>
      </c>
      <c r="BE448" s="176">
        <f>IF(N448="základní",J448,0)</f>
        <v>15921.75</v>
      </c>
      <c r="BF448" s="176">
        <f>IF(N448="snížená",J448,0)</f>
        <v>0</v>
      </c>
      <c r="BG448" s="176">
        <f>IF(N448="zákl. přenesená",J448,0)</f>
        <v>0</v>
      </c>
      <c r="BH448" s="176">
        <f>IF(N448="sníž. přenesená",J448,0)</f>
        <v>0</v>
      </c>
      <c r="BI448" s="176">
        <f>IF(N448="nulová",J448,0)</f>
        <v>0</v>
      </c>
      <c r="BJ448" s="17" t="s">
        <v>76</v>
      </c>
      <c r="BK448" s="176">
        <f>ROUND(I448*H448,2)</f>
        <v>15921.75</v>
      </c>
      <c r="BL448" s="17" t="s">
        <v>231</v>
      </c>
      <c r="BM448" s="175" t="s">
        <v>729</v>
      </c>
    </row>
    <row r="449" s="13" customFormat="1">
      <c r="A449" s="13"/>
      <c r="B449" s="181"/>
      <c r="C449" s="13"/>
      <c r="D449" s="177" t="s">
        <v>148</v>
      </c>
      <c r="E449" s="13"/>
      <c r="F449" s="183" t="s">
        <v>730</v>
      </c>
      <c r="G449" s="13"/>
      <c r="H449" s="184">
        <v>7.4749999999999996</v>
      </c>
      <c r="I449" s="13"/>
      <c r="J449" s="13"/>
      <c r="K449" s="13"/>
      <c r="L449" s="181"/>
      <c r="M449" s="185"/>
      <c r="N449" s="186"/>
      <c r="O449" s="186"/>
      <c r="P449" s="186"/>
      <c r="Q449" s="186"/>
      <c r="R449" s="186"/>
      <c r="S449" s="186"/>
      <c r="T449" s="18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2" t="s">
        <v>148</v>
      </c>
      <c r="AU449" s="182" t="s">
        <v>80</v>
      </c>
      <c r="AV449" s="13" t="s">
        <v>80</v>
      </c>
      <c r="AW449" s="13" t="s">
        <v>3</v>
      </c>
      <c r="AX449" s="13" t="s">
        <v>76</v>
      </c>
      <c r="AY449" s="182" t="s">
        <v>139</v>
      </c>
    </row>
    <row r="450" s="2" customFormat="1" ht="24.15" customHeight="1">
      <c r="A450" s="30"/>
      <c r="B450" s="163"/>
      <c r="C450" s="164" t="s">
        <v>731</v>
      </c>
      <c r="D450" s="164" t="s">
        <v>141</v>
      </c>
      <c r="E450" s="165" t="s">
        <v>732</v>
      </c>
      <c r="F450" s="166" t="s">
        <v>733</v>
      </c>
      <c r="G450" s="167" t="s">
        <v>160</v>
      </c>
      <c r="H450" s="168">
        <v>318.61000000000001</v>
      </c>
      <c r="I450" s="169">
        <v>575</v>
      </c>
      <c r="J450" s="169">
        <f>ROUND(I450*H450,2)</f>
        <v>183200.75</v>
      </c>
      <c r="K450" s="170"/>
      <c r="L450" s="31"/>
      <c r="M450" s="171" t="s">
        <v>1</v>
      </c>
      <c r="N450" s="172" t="s">
        <v>36</v>
      </c>
      <c r="O450" s="173">
        <v>0.97799999999999998</v>
      </c>
      <c r="P450" s="173">
        <f>O450*H450</f>
        <v>311.60057999999998</v>
      </c>
      <c r="Q450" s="173">
        <v>0</v>
      </c>
      <c r="R450" s="173">
        <f>Q450*H450</f>
        <v>0</v>
      </c>
      <c r="S450" s="173">
        <v>0</v>
      </c>
      <c r="T450" s="174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75" t="s">
        <v>231</v>
      </c>
      <c r="AT450" s="175" t="s">
        <v>141</v>
      </c>
      <c r="AU450" s="175" t="s">
        <v>80</v>
      </c>
      <c r="AY450" s="17" t="s">
        <v>139</v>
      </c>
      <c r="BE450" s="176">
        <f>IF(N450="základní",J450,0)</f>
        <v>183200.75</v>
      </c>
      <c r="BF450" s="176">
        <f>IF(N450="snížená",J450,0)</f>
        <v>0</v>
      </c>
      <c r="BG450" s="176">
        <f>IF(N450="zákl. přenesená",J450,0)</f>
        <v>0</v>
      </c>
      <c r="BH450" s="176">
        <f>IF(N450="sníž. přenesená",J450,0)</f>
        <v>0</v>
      </c>
      <c r="BI450" s="176">
        <f>IF(N450="nulová",J450,0)</f>
        <v>0</v>
      </c>
      <c r="BJ450" s="17" t="s">
        <v>76</v>
      </c>
      <c r="BK450" s="176">
        <f>ROUND(I450*H450,2)</f>
        <v>183200.75</v>
      </c>
      <c r="BL450" s="17" t="s">
        <v>231</v>
      </c>
      <c r="BM450" s="175" t="s">
        <v>734</v>
      </c>
    </row>
    <row r="451" s="13" customFormat="1">
      <c r="A451" s="13"/>
      <c r="B451" s="181"/>
      <c r="C451" s="13"/>
      <c r="D451" s="177" t="s">
        <v>148</v>
      </c>
      <c r="E451" s="182" t="s">
        <v>1</v>
      </c>
      <c r="F451" s="183" t="s">
        <v>735</v>
      </c>
      <c r="G451" s="13"/>
      <c r="H451" s="184">
        <v>153.44999999999999</v>
      </c>
      <c r="I451" s="13"/>
      <c r="J451" s="13"/>
      <c r="K451" s="13"/>
      <c r="L451" s="181"/>
      <c r="M451" s="185"/>
      <c r="N451" s="186"/>
      <c r="O451" s="186"/>
      <c r="P451" s="186"/>
      <c r="Q451" s="186"/>
      <c r="R451" s="186"/>
      <c r="S451" s="186"/>
      <c r="T451" s="18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2" t="s">
        <v>148</v>
      </c>
      <c r="AU451" s="182" t="s">
        <v>80</v>
      </c>
      <c r="AV451" s="13" t="s">
        <v>80</v>
      </c>
      <c r="AW451" s="13" t="s">
        <v>28</v>
      </c>
      <c r="AX451" s="13" t="s">
        <v>71</v>
      </c>
      <c r="AY451" s="182" t="s">
        <v>139</v>
      </c>
    </row>
    <row r="452" s="13" customFormat="1">
      <c r="A452" s="13"/>
      <c r="B452" s="181"/>
      <c r="C452" s="13"/>
      <c r="D452" s="177" t="s">
        <v>148</v>
      </c>
      <c r="E452" s="182" t="s">
        <v>1</v>
      </c>
      <c r="F452" s="183" t="s">
        <v>736</v>
      </c>
      <c r="G452" s="13"/>
      <c r="H452" s="184">
        <v>75.599999999999994</v>
      </c>
      <c r="I452" s="13"/>
      <c r="J452" s="13"/>
      <c r="K452" s="13"/>
      <c r="L452" s="181"/>
      <c r="M452" s="185"/>
      <c r="N452" s="186"/>
      <c r="O452" s="186"/>
      <c r="P452" s="186"/>
      <c r="Q452" s="186"/>
      <c r="R452" s="186"/>
      <c r="S452" s="186"/>
      <c r="T452" s="18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2" t="s">
        <v>148</v>
      </c>
      <c r="AU452" s="182" t="s">
        <v>80</v>
      </c>
      <c r="AV452" s="13" t="s">
        <v>80</v>
      </c>
      <c r="AW452" s="13" t="s">
        <v>28</v>
      </c>
      <c r="AX452" s="13" t="s">
        <v>71</v>
      </c>
      <c r="AY452" s="182" t="s">
        <v>139</v>
      </c>
    </row>
    <row r="453" s="13" customFormat="1">
      <c r="A453" s="13"/>
      <c r="B453" s="181"/>
      <c r="C453" s="13"/>
      <c r="D453" s="177" t="s">
        <v>148</v>
      </c>
      <c r="E453" s="182" t="s">
        <v>1</v>
      </c>
      <c r="F453" s="183" t="s">
        <v>737</v>
      </c>
      <c r="G453" s="13"/>
      <c r="H453" s="184">
        <v>30.809999999999999</v>
      </c>
      <c r="I453" s="13"/>
      <c r="J453" s="13"/>
      <c r="K453" s="13"/>
      <c r="L453" s="181"/>
      <c r="M453" s="185"/>
      <c r="N453" s="186"/>
      <c r="O453" s="186"/>
      <c r="P453" s="186"/>
      <c r="Q453" s="186"/>
      <c r="R453" s="186"/>
      <c r="S453" s="186"/>
      <c r="T453" s="18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2" t="s">
        <v>148</v>
      </c>
      <c r="AU453" s="182" t="s">
        <v>80</v>
      </c>
      <c r="AV453" s="13" t="s">
        <v>80</v>
      </c>
      <c r="AW453" s="13" t="s">
        <v>28</v>
      </c>
      <c r="AX453" s="13" t="s">
        <v>71</v>
      </c>
      <c r="AY453" s="182" t="s">
        <v>139</v>
      </c>
    </row>
    <row r="454" s="13" customFormat="1">
      <c r="A454" s="13"/>
      <c r="B454" s="181"/>
      <c r="C454" s="13"/>
      <c r="D454" s="177" t="s">
        <v>148</v>
      </c>
      <c r="E454" s="182" t="s">
        <v>1</v>
      </c>
      <c r="F454" s="183" t="s">
        <v>738</v>
      </c>
      <c r="G454" s="13"/>
      <c r="H454" s="184">
        <v>58.75</v>
      </c>
      <c r="I454" s="13"/>
      <c r="J454" s="13"/>
      <c r="K454" s="13"/>
      <c r="L454" s="181"/>
      <c r="M454" s="185"/>
      <c r="N454" s="186"/>
      <c r="O454" s="186"/>
      <c r="P454" s="186"/>
      <c r="Q454" s="186"/>
      <c r="R454" s="186"/>
      <c r="S454" s="186"/>
      <c r="T454" s="18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2" t="s">
        <v>148</v>
      </c>
      <c r="AU454" s="182" t="s">
        <v>80</v>
      </c>
      <c r="AV454" s="13" t="s">
        <v>80</v>
      </c>
      <c r="AW454" s="13" t="s">
        <v>28</v>
      </c>
      <c r="AX454" s="13" t="s">
        <v>71</v>
      </c>
      <c r="AY454" s="182" t="s">
        <v>139</v>
      </c>
    </row>
    <row r="455" s="2" customFormat="1" ht="24.15" customHeight="1">
      <c r="A455" s="30"/>
      <c r="B455" s="163"/>
      <c r="C455" s="194" t="s">
        <v>739</v>
      </c>
      <c r="D455" s="194" t="s">
        <v>352</v>
      </c>
      <c r="E455" s="195" t="s">
        <v>740</v>
      </c>
      <c r="F455" s="196" t="s">
        <v>741</v>
      </c>
      <c r="G455" s="197" t="s">
        <v>160</v>
      </c>
      <c r="H455" s="198">
        <v>356.84300000000002</v>
      </c>
      <c r="I455" s="199">
        <v>973</v>
      </c>
      <c r="J455" s="199">
        <f>ROUND(I455*H455,2)</f>
        <v>347208.23999999999</v>
      </c>
      <c r="K455" s="200"/>
      <c r="L455" s="201"/>
      <c r="M455" s="202" t="s">
        <v>1</v>
      </c>
      <c r="N455" s="203" t="s">
        <v>36</v>
      </c>
      <c r="O455" s="173">
        <v>0</v>
      </c>
      <c r="P455" s="173">
        <f>O455*H455</f>
        <v>0</v>
      </c>
      <c r="Q455" s="173">
        <v>0.0094999999999999998</v>
      </c>
      <c r="R455" s="173">
        <f>Q455*H455</f>
        <v>3.3900085</v>
      </c>
      <c r="S455" s="173">
        <v>0</v>
      </c>
      <c r="T455" s="174">
        <f>S455*H455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75" t="s">
        <v>303</v>
      </c>
      <c r="AT455" s="175" t="s">
        <v>352</v>
      </c>
      <c r="AU455" s="175" t="s">
        <v>80</v>
      </c>
      <c r="AY455" s="17" t="s">
        <v>139</v>
      </c>
      <c r="BE455" s="176">
        <f>IF(N455="základní",J455,0)</f>
        <v>347208.23999999999</v>
      </c>
      <c r="BF455" s="176">
        <f>IF(N455="snížená",J455,0)</f>
        <v>0</v>
      </c>
      <c r="BG455" s="176">
        <f>IF(N455="zákl. přenesená",J455,0)</f>
        <v>0</v>
      </c>
      <c r="BH455" s="176">
        <f>IF(N455="sníž. přenesená",J455,0)</f>
        <v>0</v>
      </c>
      <c r="BI455" s="176">
        <f>IF(N455="nulová",J455,0)</f>
        <v>0</v>
      </c>
      <c r="BJ455" s="17" t="s">
        <v>76</v>
      </c>
      <c r="BK455" s="176">
        <f>ROUND(I455*H455,2)</f>
        <v>347208.23999999999</v>
      </c>
      <c r="BL455" s="17" t="s">
        <v>231</v>
      </c>
      <c r="BM455" s="175" t="s">
        <v>742</v>
      </c>
    </row>
    <row r="456" s="13" customFormat="1">
      <c r="A456" s="13"/>
      <c r="B456" s="181"/>
      <c r="C456" s="13"/>
      <c r="D456" s="177" t="s">
        <v>148</v>
      </c>
      <c r="E456" s="13"/>
      <c r="F456" s="183" t="s">
        <v>743</v>
      </c>
      <c r="G456" s="13"/>
      <c r="H456" s="184">
        <v>356.84300000000002</v>
      </c>
      <c r="I456" s="13"/>
      <c r="J456" s="13"/>
      <c r="K456" s="13"/>
      <c r="L456" s="181"/>
      <c r="M456" s="185"/>
      <c r="N456" s="186"/>
      <c r="O456" s="186"/>
      <c r="P456" s="186"/>
      <c r="Q456" s="186"/>
      <c r="R456" s="186"/>
      <c r="S456" s="186"/>
      <c r="T456" s="18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2" t="s">
        <v>148</v>
      </c>
      <c r="AU456" s="182" t="s">
        <v>80</v>
      </c>
      <c r="AV456" s="13" t="s">
        <v>80</v>
      </c>
      <c r="AW456" s="13" t="s">
        <v>3</v>
      </c>
      <c r="AX456" s="13" t="s">
        <v>76</v>
      </c>
      <c r="AY456" s="182" t="s">
        <v>139</v>
      </c>
    </row>
    <row r="457" s="2" customFormat="1" ht="16.5" customHeight="1">
      <c r="A457" s="30"/>
      <c r="B457" s="163"/>
      <c r="C457" s="194" t="s">
        <v>744</v>
      </c>
      <c r="D457" s="194" t="s">
        <v>352</v>
      </c>
      <c r="E457" s="195" t="s">
        <v>745</v>
      </c>
      <c r="F457" s="196" t="s">
        <v>746</v>
      </c>
      <c r="G457" s="197" t="s">
        <v>160</v>
      </c>
      <c r="H457" s="198">
        <v>318.61000000000001</v>
      </c>
      <c r="I457" s="199">
        <v>39.799999999999997</v>
      </c>
      <c r="J457" s="199">
        <f>ROUND(I457*H457,2)</f>
        <v>12680.68</v>
      </c>
      <c r="K457" s="200"/>
      <c r="L457" s="201"/>
      <c r="M457" s="202" t="s">
        <v>1</v>
      </c>
      <c r="N457" s="203" t="s">
        <v>36</v>
      </c>
      <c r="O457" s="173">
        <v>0</v>
      </c>
      <c r="P457" s="173">
        <f>O457*H457</f>
        <v>0</v>
      </c>
      <c r="Q457" s="173">
        <v>0.0094999999999999998</v>
      </c>
      <c r="R457" s="173">
        <f>Q457*H457</f>
        <v>3.0267949999999999</v>
      </c>
      <c r="S457" s="173">
        <v>0</v>
      </c>
      <c r="T457" s="174">
        <f>S457*H457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75" t="s">
        <v>303</v>
      </c>
      <c r="AT457" s="175" t="s">
        <v>352</v>
      </c>
      <c r="AU457" s="175" t="s">
        <v>80</v>
      </c>
      <c r="AY457" s="17" t="s">
        <v>139</v>
      </c>
      <c r="BE457" s="176">
        <f>IF(N457="základní",J457,0)</f>
        <v>12680.68</v>
      </c>
      <c r="BF457" s="176">
        <f>IF(N457="snížená",J457,0)</f>
        <v>0</v>
      </c>
      <c r="BG457" s="176">
        <f>IF(N457="zákl. přenesená",J457,0)</f>
        <v>0</v>
      </c>
      <c r="BH457" s="176">
        <f>IF(N457="sníž. přenesená",J457,0)</f>
        <v>0</v>
      </c>
      <c r="BI457" s="176">
        <f>IF(N457="nulová",J457,0)</f>
        <v>0</v>
      </c>
      <c r="BJ457" s="17" t="s">
        <v>76</v>
      </c>
      <c r="BK457" s="176">
        <f>ROUND(I457*H457,2)</f>
        <v>12680.68</v>
      </c>
      <c r="BL457" s="17" t="s">
        <v>231</v>
      </c>
      <c r="BM457" s="175" t="s">
        <v>747</v>
      </c>
    </row>
    <row r="458" s="2" customFormat="1" ht="21.75" customHeight="1">
      <c r="A458" s="30"/>
      <c r="B458" s="163"/>
      <c r="C458" s="164" t="s">
        <v>748</v>
      </c>
      <c r="D458" s="164" t="s">
        <v>141</v>
      </c>
      <c r="E458" s="165" t="s">
        <v>749</v>
      </c>
      <c r="F458" s="166" t="s">
        <v>750</v>
      </c>
      <c r="G458" s="167" t="s">
        <v>390</v>
      </c>
      <c r="H458" s="168">
        <v>1115.135</v>
      </c>
      <c r="I458" s="169">
        <v>127</v>
      </c>
      <c r="J458" s="169">
        <f>ROUND(I458*H458,2)</f>
        <v>141622.14999999999</v>
      </c>
      <c r="K458" s="170"/>
      <c r="L458" s="31"/>
      <c r="M458" s="171" t="s">
        <v>1</v>
      </c>
      <c r="N458" s="172" t="s">
        <v>36</v>
      </c>
      <c r="O458" s="173">
        <v>0.20100000000000001</v>
      </c>
      <c r="P458" s="173">
        <f>O458*H458</f>
        <v>224.14213500000003</v>
      </c>
      <c r="Q458" s="173">
        <v>0</v>
      </c>
      <c r="R458" s="173">
        <f>Q458*H458</f>
        <v>0</v>
      </c>
      <c r="S458" s="173">
        <v>0</v>
      </c>
      <c r="T458" s="174">
        <f>S458*H458</f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175" t="s">
        <v>231</v>
      </c>
      <c r="AT458" s="175" t="s">
        <v>141</v>
      </c>
      <c r="AU458" s="175" t="s">
        <v>80</v>
      </c>
      <c r="AY458" s="17" t="s">
        <v>139</v>
      </c>
      <c r="BE458" s="176">
        <f>IF(N458="základní",J458,0)</f>
        <v>141622.14999999999</v>
      </c>
      <c r="BF458" s="176">
        <f>IF(N458="snížená",J458,0)</f>
        <v>0</v>
      </c>
      <c r="BG458" s="176">
        <f>IF(N458="zákl. přenesená",J458,0)</f>
        <v>0</v>
      </c>
      <c r="BH458" s="176">
        <f>IF(N458="sníž. přenesená",J458,0)</f>
        <v>0</v>
      </c>
      <c r="BI458" s="176">
        <f>IF(N458="nulová",J458,0)</f>
        <v>0</v>
      </c>
      <c r="BJ458" s="17" t="s">
        <v>76</v>
      </c>
      <c r="BK458" s="176">
        <f>ROUND(I458*H458,2)</f>
        <v>141622.14999999999</v>
      </c>
      <c r="BL458" s="17" t="s">
        <v>231</v>
      </c>
      <c r="BM458" s="175" t="s">
        <v>751</v>
      </c>
    </row>
    <row r="459" s="13" customFormat="1">
      <c r="A459" s="13"/>
      <c r="B459" s="181"/>
      <c r="C459" s="13"/>
      <c r="D459" s="177" t="s">
        <v>148</v>
      </c>
      <c r="E459" s="182" t="s">
        <v>1</v>
      </c>
      <c r="F459" s="183" t="s">
        <v>752</v>
      </c>
      <c r="G459" s="13"/>
      <c r="H459" s="184">
        <v>1115.135</v>
      </c>
      <c r="I459" s="13"/>
      <c r="J459" s="13"/>
      <c r="K459" s="13"/>
      <c r="L459" s="181"/>
      <c r="M459" s="185"/>
      <c r="N459" s="186"/>
      <c r="O459" s="186"/>
      <c r="P459" s="186"/>
      <c r="Q459" s="186"/>
      <c r="R459" s="186"/>
      <c r="S459" s="186"/>
      <c r="T459" s="18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2" t="s">
        <v>148</v>
      </c>
      <c r="AU459" s="182" t="s">
        <v>80</v>
      </c>
      <c r="AV459" s="13" t="s">
        <v>80</v>
      </c>
      <c r="AW459" s="13" t="s">
        <v>28</v>
      </c>
      <c r="AX459" s="13" t="s">
        <v>71</v>
      </c>
      <c r="AY459" s="182" t="s">
        <v>139</v>
      </c>
    </row>
    <row r="460" s="2" customFormat="1" ht="24.15" customHeight="1">
      <c r="A460" s="30"/>
      <c r="B460" s="163"/>
      <c r="C460" s="194" t="s">
        <v>13</v>
      </c>
      <c r="D460" s="194" t="s">
        <v>352</v>
      </c>
      <c r="E460" s="195" t="s">
        <v>753</v>
      </c>
      <c r="F460" s="196" t="s">
        <v>754</v>
      </c>
      <c r="G460" s="197" t="s">
        <v>198</v>
      </c>
      <c r="H460" s="198">
        <v>2.944</v>
      </c>
      <c r="I460" s="199">
        <v>17300</v>
      </c>
      <c r="J460" s="199">
        <f>ROUND(I460*H460,2)</f>
        <v>50931.199999999997</v>
      </c>
      <c r="K460" s="200"/>
      <c r="L460" s="201"/>
      <c r="M460" s="202" t="s">
        <v>1</v>
      </c>
      <c r="N460" s="203" t="s">
        <v>36</v>
      </c>
      <c r="O460" s="173">
        <v>0</v>
      </c>
      <c r="P460" s="173">
        <f>O460*H460</f>
        <v>0</v>
      </c>
      <c r="Q460" s="173">
        <v>0.44</v>
      </c>
      <c r="R460" s="173">
        <f>Q460*H460</f>
        <v>1.2953600000000001</v>
      </c>
      <c r="S460" s="173">
        <v>0</v>
      </c>
      <c r="T460" s="174">
        <f>S460*H460</f>
        <v>0</v>
      </c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R460" s="175" t="s">
        <v>303</v>
      </c>
      <c r="AT460" s="175" t="s">
        <v>352</v>
      </c>
      <c r="AU460" s="175" t="s">
        <v>80</v>
      </c>
      <c r="AY460" s="17" t="s">
        <v>139</v>
      </c>
      <c r="BE460" s="176">
        <f>IF(N460="základní",J460,0)</f>
        <v>50931.199999999997</v>
      </c>
      <c r="BF460" s="176">
        <f>IF(N460="snížená",J460,0)</f>
        <v>0</v>
      </c>
      <c r="BG460" s="176">
        <f>IF(N460="zákl. přenesená",J460,0)</f>
        <v>0</v>
      </c>
      <c r="BH460" s="176">
        <f>IF(N460="sníž. přenesená",J460,0)</f>
        <v>0</v>
      </c>
      <c r="BI460" s="176">
        <f>IF(N460="nulová",J460,0)</f>
        <v>0</v>
      </c>
      <c r="BJ460" s="17" t="s">
        <v>76</v>
      </c>
      <c r="BK460" s="176">
        <f>ROUND(I460*H460,2)</f>
        <v>50931.199999999997</v>
      </c>
      <c r="BL460" s="17" t="s">
        <v>231</v>
      </c>
      <c r="BM460" s="175" t="s">
        <v>755</v>
      </c>
    </row>
    <row r="461" s="13" customFormat="1">
      <c r="A461" s="13"/>
      <c r="B461" s="181"/>
      <c r="C461" s="13"/>
      <c r="D461" s="177" t="s">
        <v>148</v>
      </c>
      <c r="E461" s="182" t="s">
        <v>1</v>
      </c>
      <c r="F461" s="183" t="s">
        <v>756</v>
      </c>
      <c r="G461" s="13"/>
      <c r="H461" s="184">
        <v>2.6760000000000002</v>
      </c>
      <c r="I461" s="13"/>
      <c r="J461" s="13"/>
      <c r="K461" s="13"/>
      <c r="L461" s="181"/>
      <c r="M461" s="185"/>
      <c r="N461" s="186"/>
      <c r="O461" s="186"/>
      <c r="P461" s="186"/>
      <c r="Q461" s="186"/>
      <c r="R461" s="186"/>
      <c r="S461" s="186"/>
      <c r="T461" s="18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2" t="s">
        <v>148</v>
      </c>
      <c r="AU461" s="182" t="s">
        <v>80</v>
      </c>
      <c r="AV461" s="13" t="s">
        <v>80</v>
      </c>
      <c r="AW461" s="13" t="s">
        <v>28</v>
      </c>
      <c r="AX461" s="13" t="s">
        <v>71</v>
      </c>
      <c r="AY461" s="182" t="s">
        <v>139</v>
      </c>
    </row>
    <row r="462" s="13" customFormat="1">
      <c r="A462" s="13"/>
      <c r="B462" s="181"/>
      <c r="C462" s="13"/>
      <c r="D462" s="177" t="s">
        <v>148</v>
      </c>
      <c r="E462" s="13"/>
      <c r="F462" s="183" t="s">
        <v>757</v>
      </c>
      <c r="G462" s="13"/>
      <c r="H462" s="184">
        <v>2.944</v>
      </c>
      <c r="I462" s="13"/>
      <c r="J462" s="13"/>
      <c r="K462" s="13"/>
      <c r="L462" s="181"/>
      <c r="M462" s="185"/>
      <c r="N462" s="186"/>
      <c r="O462" s="186"/>
      <c r="P462" s="186"/>
      <c r="Q462" s="186"/>
      <c r="R462" s="186"/>
      <c r="S462" s="186"/>
      <c r="T462" s="18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2" t="s">
        <v>148</v>
      </c>
      <c r="AU462" s="182" t="s">
        <v>80</v>
      </c>
      <c r="AV462" s="13" t="s">
        <v>80</v>
      </c>
      <c r="AW462" s="13" t="s">
        <v>3</v>
      </c>
      <c r="AX462" s="13" t="s">
        <v>76</v>
      </c>
      <c r="AY462" s="182" t="s">
        <v>139</v>
      </c>
    </row>
    <row r="463" s="2" customFormat="1" ht="21.75" customHeight="1">
      <c r="A463" s="30"/>
      <c r="B463" s="163"/>
      <c r="C463" s="164" t="s">
        <v>758</v>
      </c>
      <c r="D463" s="164" t="s">
        <v>141</v>
      </c>
      <c r="E463" s="165" t="s">
        <v>759</v>
      </c>
      <c r="F463" s="166" t="s">
        <v>760</v>
      </c>
      <c r="G463" s="167" t="s">
        <v>160</v>
      </c>
      <c r="H463" s="168">
        <v>350.471</v>
      </c>
      <c r="I463" s="169">
        <v>98</v>
      </c>
      <c r="J463" s="169">
        <f>ROUND(I463*H463,2)</f>
        <v>34346.160000000003</v>
      </c>
      <c r="K463" s="170"/>
      <c r="L463" s="31"/>
      <c r="M463" s="171" t="s">
        <v>1</v>
      </c>
      <c r="N463" s="172" t="s">
        <v>36</v>
      </c>
      <c r="O463" s="173">
        <v>0.20100000000000001</v>
      </c>
      <c r="P463" s="173">
        <f>O463*H463</f>
        <v>70.444671</v>
      </c>
      <c r="Q463" s="173">
        <v>0</v>
      </c>
      <c r="R463" s="173">
        <f>Q463*H463</f>
        <v>0</v>
      </c>
      <c r="S463" s="173">
        <v>0</v>
      </c>
      <c r="T463" s="174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75" t="s">
        <v>231</v>
      </c>
      <c r="AT463" s="175" t="s">
        <v>141</v>
      </c>
      <c r="AU463" s="175" t="s">
        <v>80</v>
      </c>
      <c r="AY463" s="17" t="s">
        <v>139</v>
      </c>
      <c r="BE463" s="176">
        <f>IF(N463="základní",J463,0)</f>
        <v>34346.160000000003</v>
      </c>
      <c r="BF463" s="176">
        <f>IF(N463="snížená",J463,0)</f>
        <v>0</v>
      </c>
      <c r="BG463" s="176">
        <f>IF(N463="zákl. přenesená",J463,0)</f>
        <v>0</v>
      </c>
      <c r="BH463" s="176">
        <f>IF(N463="sníž. přenesená",J463,0)</f>
        <v>0</v>
      </c>
      <c r="BI463" s="176">
        <f>IF(N463="nulová",J463,0)</f>
        <v>0</v>
      </c>
      <c r="BJ463" s="17" t="s">
        <v>76</v>
      </c>
      <c r="BK463" s="176">
        <f>ROUND(I463*H463,2)</f>
        <v>34346.160000000003</v>
      </c>
      <c r="BL463" s="17" t="s">
        <v>231</v>
      </c>
      <c r="BM463" s="175" t="s">
        <v>761</v>
      </c>
    </row>
    <row r="464" s="13" customFormat="1">
      <c r="A464" s="13"/>
      <c r="B464" s="181"/>
      <c r="C464" s="13"/>
      <c r="D464" s="177" t="s">
        <v>148</v>
      </c>
      <c r="E464" s="182" t="s">
        <v>1</v>
      </c>
      <c r="F464" s="183" t="s">
        <v>762</v>
      </c>
      <c r="G464" s="13"/>
      <c r="H464" s="184">
        <v>350.471</v>
      </c>
      <c r="I464" s="13"/>
      <c r="J464" s="13"/>
      <c r="K464" s="13"/>
      <c r="L464" s="181"/>
      <c r="M464" s="185"/>
      <c r="N464" s="186"/>
      <c r="O464" s="186"/>
      <c r="P464" s="186"/>
      <c r="Q464" s="186"/>
      <c r="R464" s="186"/>
      <c r="S464" s="186"/>
      <c r="T464" s="18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2" t="s">
        <v>148</v>
      </c>
      <c r="AU464" s="182" t="s">
        <v>80</v>
      </c>
      <c r="AV464" s="13" t="s">
        <v>80</v>
      </c>
      <c r="AW464" s="13" t="s">
        <v>28</v>
      </c>
      <c r="AX464" s="13" t="s">
        <v>71</v>
      </c>
      <c r="AY464" s="182" t="s">
        <v>139</v>
      </c>
    </row>
    <row r="465" s="2" customFormat="1" ht="24.15" customHeight="1">
      <c r="A465" s="30"/>
      <c r="B465" s="163"/>
      <c r="C465" s="164" t="s">
        <v>763</v>
      </c>
      <c r="D465" s="164" t="s">
        <v>141</v>
      </c>
      <c r="E465" s="165" t="s">
        <v>764</v>
      </c>
      <c r="F465" s="166" t="s">
        <v>765</v>
      </c>
      <c r="G465" s="167" t="s">
        <v>165</v>
      </c>
      <c r="H465" s="168">
        <v>5</v>
      </c>
      <c r="I465" s="169">
        <v>906</v>
      </c>
      <c r="J465" s="169">
        <f>ROUND(I465*H465,2)</f>
        <v>4530</v>
      </c>
      <c r="K465" s="170"/>
      <c r="L465" s="31"/>
      <c r="M465" s="171" t="s">
        <v>1</v>
      </c>
      <c r="N465" s="172" t="s">
        <v>36</v>
      </c>
      <c r="O465" s="173">
        <v>1.7070000000000001</v>
      </c>
      <c r="P465" s="173">
        <f>O465*H465</f>
        <v>8.5350000000000001</v>
      </c>
      <c r="Q465" s="173">
        <v>0.00027</v>
      </c>
      <c r="R465" s="173">
        <f>Q465*H465</f>
        <v>0.0013500000000000001</v>
      </c>
      <c r="S465" s="173">
        <v>0</v>
      </c>
      <c r="T465" s="174">
        <f>S465*H465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75" t="s">
        <v>231</v>
      </c>
      <c r="AT465" s="175" t="s">
        <v>141</v>
      </c>
      <c r="AU465" s="175" t="s">
        <v>80</v>
      </c>
      <c r="AY465" s="17" t="s">
        <v>139</v>
      </c>
      <c r="BE465" s="176">
        <f>IF(N465="základní",J465,0)</f>
        <v>4530</v>
      </c>
      <c r="BF465" s="176">
        <f>IF(N465="snížená",J465,0)</f>
        <v>0</v>
      </c>
      <c r="BG465" s="176">
        <f>IF(N465="zákl. přenesená",J465,0)</f>
        <v>0</v>
      </c>
      <c r="BH465" s="176">
        <f>IF(N465="sníž. přenesená",J465,0)</f>
        <v>0</v>
      </c>
      <c r="BI465" s="176">
        <f>IF(N465="nulová",J465,0)</f>
        <v>0</v>
      </c>
      <c r="BJ465" s="17" t="s">
        <v>76</v>
      </c>
      <c r="BK465" s="176">
        <f>ROUND(I465*H465,2)</f>
        <v>4530</v>
      </c>
      <c r="BL465" s="17" t="s">
        <v>231</v>
      </c>
      <c r="BM465" s="175" t="s">
        <v>766</v>
      </c>
    </row>
    <row r="466" s="13" customFormat="1">
      <c r="A466" s="13"/>
      <c r="B466" s="181"/>
      <c r="C466" s="13"/>
      <c r="D466" s="177" t="s">
        <v>148</v>
      </c>
      <c r="E466" s="182" t="s">
        <v>1</v>
      </c>
      <c r="F466" s="183" t="s">
        <v>767</v>
      </c>
      <c r="G466" s="13"/>
      <c r="H466" s="184">
        <v>5</v>
      </c>
      <c r="I466" s="13"/>
      <c r="J466" s="13"/>
      <c r="K466" s="13"/>
      <c r="L466" s="181"/>
      <c r="M466" s="185"/>
      <c r="N466" s="186"/>
      <c r="O466" s="186"/>
      <c r="P466" s="186"/>
      <c r="Q466" s="186"/>
      <c r="R466" s="186"/>
      <c r="S466" s="186"/>
      <c r="T466" s="18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2" t="s">
        <v>148</v>
      </c>
      <c r="AU466" s="182" t="s">
        <v>80</v>
      </c>
      <c r="AV466" s="13" t="s">
        <v>80</v>
      </c>
      <c r="AW466" s="13" t="s">
        <v>28</v>
      </c>
      <c r="AX466" s="13" t="s">
        <v>76</v>
      </c>
      <c r="AY466" s="182" t="s">
        <v>139</v>
      </c>
    </row>
    <row r="467" s="2" customFormat="1" ht="49.05" customHeight="1">
      <c r="A467" s="30"/>
      <c r="B467" s="163"/>
      <c r="C467" s="194" t="s">
        <v>768</v>
      </c>
      <c r="D467" s="194" t="s">
        <v>352</v>
      </c>
      <c r="E467" s="195" t="s">
        <v>769</v>
      </c>
      <c r="F467" s="196" t="s">
        <v>770</v>
      </c>
      <c r="G467" s="197" t="s">
        <v>165</v>
      </c>
      <c r="H467" s="198">
        <v>5</v>
      </c>
      <c r="I467" s="199">
        <v>6420</v>
      </c>
      <c r="J467" s="199">
        <f>ROUND(I467*H467,2)</f>
        <v>32100</v>
      </c>
      <c r="K467" s="200"/>
      <c r="L467" s="201"/>
      <c r="M467" s="202" t="s">
        <v>1</v>
      </c>
      <c r="N467" s="203" t="s">
        <v>36</v>
      </c>
      <c r="O467" s="173">
        <v>0</v>
      </c>
      <c r="P467" s="173">
        <f>O467*H467</f>
        <v>0</v>
      </c>
      <c r="Q467" s="173">
        <v>0.040280000000000003</v>
      </c>
      <c r="R467" s="173">
        <f>Q467*H467</f>
        <v>0.20140000000000002</v>
      </c>
      <c r="S467" s="173">
        <v>0</v>
      </c>
      <c r="T467" s="174">
        <f>S467*H467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75" t="s">
        <v>303</v>
      </c>
      <c r="AT467" s="175" t="s">
        <v>352</v>
      </c>
      <c r="AU467" s="175" t="s">
        <v>80</v>
      </c>
      <c r="AY467" s="17" t="s">
        <v>139</v>
      </c>
      <c r="BE467" s="176">
        <f>IF(N467="základní",J467,0)</f>
        <v>32100</v>
      </c>
      <c r="BF467" s="176">
        <f>IF(N467="snížená",J467,0)</f>
        <v>0</v>
      </c>
      <c r="BG467" s="176">
        <f>IF(N467="zákl. přenesená",J467,0)</f>
        <v>0</v>
      </c>
      <c r="BH467" s="176">
        <f>IF(N467="sníž. přenesená",J467,0)</f>
        <v>0</v>
      </c>
      <c r="BI467" s="176">
        <f>IF(N467="nulová",J467,0)</f>
        <v>0</v>
      </c>
      <c r="BJ467" s="17" t="s">
        <v>76</v>
      </c>
      <c r="BK467" s="176">
        <f>ROUND(I467*H467,2)</f>
        <v>32100</v>
      </c>
      <c r="BL467" s="17" t="s">
        <v>231</v>
      </c>
      <c r="BM467" s="175" t="s">
        <v>771</v>
      </c>
    </row>
    <row r="468" s="13" customFormat="1">
      <c r="A468" s="13"/>
      <c r="B468" s="181"/>
      <c r="C468" s="13"/>
      <c r="D468" s="177" t="s">
        <v>148</v>
      </c>
      <c r="E468" s="182" t="s">
        <v>1</v>
      </c>
      <c r="F468" s="183" t="s">
        <v>767</v>
      </c>
      <c r="G468" s="13"/>
      <c r="H468" s="184">
        <v>5</v>
      </c>
      <c r="I468" s="13"/>
      <c r="J468" s="13"/>
      <c r="K468" s="13"/>
      <c r="L468" s="181"/>
      <c r="M468" s="185"/>
      <c r="N468" s="186"/>
      <c r="O468" s="186"/>
      <c r="P468" s="186"/>
      <c r="Q468" s="186"/>
      <c r="R468" s="186"/>
      <c r="S468" s="186"/>
      <c r="T468" s="18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2" t="s">
        <v>148</v>
      </c>
      <c r="AU468" s="182" t="s">
        <v>80</v>
      </c>
      <c r="AV468" s="13" t="s">
        <v>80</v>
      </c>
      <c r="AW468" s="13" t="s">
        <v>28</v>
      </c>
      <c r="AX468" s="13" t="s">
        <v>71</v>
      </c>
      <c r="AY468" s="182" t="s">
        <v>139</v>
      </c>
    </row>
    <row r="469" s="2" customFormat="1" ht="24.15" customHeight="1">
      <c r="A469" s="30"/>
      <c r="B469" s="163"/>
      <c r="C469" s="164" t="s">
        <v>772</v>
      </c>
      <c r="D469" s="164" t="s">
        <v>141</v>
      </c>
      <c r="E469" s="165" t="s">
        <v>773</v>
      </c>
      <c r="F469" s="166" t="s">
        <v>774</v>
      </c>
      <c r="G469" s="167" t="s">
        <v>165</v>
      </c>
      <c r="H469" s="168">
        <v>7</v>
      </c>
      <c r="I469" s="169">
        <v>954</v>
      </c>
      <c r="J469" s="169">
        <f>ROUND(I469*H469,2)</f>
        <v>6678</v>
      </c>
      <c r="K469" s="170"/>
      <c r="L469" s="31"/>
      <c r="M469" s="171" t="s">
        <v>1</v>
      </c>
      <c r="N469" s="172" t="s">
        <v>36</v>
      </c>
      <c r="O469" s="173">
        <v>1.956</v>
      </c>
      <c r="P469" s="173">
        <f>O469*H469</f>
        <v>13.692</v>
      </c>
      <c r="Q469" s="173">
        <v>0</v>
      </c>
      <c r="R469" s="173">
        <f>Q469*H469</f>
        <v>0</v>
      </c>
      <c r="S469" s="173">
        <v>0</v>
      </c>
      <c r="T469" s="174">
        <f>S469*H469</f>
        <v>0</v>
      </c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R469" s="175" t="s">
        <v>231</v>
      </c>
      <c r="AT469" s="175" t="s">
        <v>141</v>
      </c>
      <c r="AU469" s="175" t="s">
        <v>80</v>
      </c>
      <c r="AY469" s="17" t="s">
        <v>139</v>
      </c>
      <c r="BE469" s="176">
        <f>IF(N469="základní",J469,0)</f>
        <v>6678</v>
      </c>
      <c r="BF469" s="176">
        <f>IF(N469="snížená",J469,0)</f>
        <v>0</v>
      </c>
      <c r="BG469" s="176">
        <f>IF(N469="zákl. přenesená",J469,0)</f>
        <v>0</v>
      </c>
      <c r="BH469" s="176">
        <f>IF(N469="sníž. přenesená",J469,0)</f>
        <v>0</v>
      </c>
      <c r="BI469" s="176">
        <f>IF(N469="nulová",J469,0)</f>
        <v>0</v>
      </c>
      <c r="BJ469" s="17" t="s">
        <v>76</v>
      </c>
      <c r="BK469" s="176">
        <f>ROUND(I469*H469,2)</f>
        <v>6678</v>
      </c>
      <c r="BL469" s="17" t="s">
        <v>231</v>
      </c>
      <c r="BM469" s="175" t="s">
        <v>775</v>
      </c>
    </row>
    <row r="470" s="13" customFormat="1">
      <c r="A470" s="13"/>
      <c r="B470" s="181"/>
      <c r="C470" s="13"/>
      <c r="D470" s="177" t="s">
        <v>148</v>
      </c>
      <c r="E470" s="182" t="s">
        <v>1</v>
      </c>
      <c r="F470" s="183" t="s">
        <v>776</v>
      </c>
      <c r="G470" s="13"/>
      <c r="H470" s="184">
        <v>1</v>
      </c>
      <c r="I470" s="13"/>
      <c r="J470" s="13"/>
      <c r="K470" s="13"/>
      <c r="L470" s="181"/>
      <c r="M470" s="185"/>
      <c r="N470" s="186"/>
      <c r="O470" s="186"/>
      <c r="P470" s="186"/>
      <c r="Q470" s="186"/>
      <c r="R470" s="186"/>
      <c r="S470" s="186"/>
      <c r="T470" s="18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2" t="s">
        <v>148</v>
      </c>
      <c r="AU470" s="182" t="s">
        <v>80</v>
      </c>
      <c r="AV470" s="13" t="s">
        <v>80</v>
      </c>
      <c r="AW470" s="13" t="s">
        <v>28</v>
      </c>
      <c r="AX470" s="13" t="s">
        <v>71</v>
      </c>
      <c r="AY470" s="182" t="s">
        <v>139</v>
      </c>
    </row>
    <row r="471" s="13" customFormat="1">
      <c r="A471" s="13"/>
      <c r="B471" s="181"/>
      <c r="C471" s="13"/>
      <c r="D471" s="177" t="s">
        <v>148</v>
      </c>
      <c r="E471" s="182" t="s">
        <v>1</v>
      </c>
      <c r="F471" s="183" t="s">
        <v>777</v>
      </c>
      <c r="G471" s="13"/>
      <c r="H471" s="184">
        <v>1</v>
      </c>
      <c r="I471" s="13"/>
      <c r="J471" s="13"/>
      <c r="K471" s="13"/>
      <c r="L471" s="181"/>
      <c r="M471" s="185"/>
      <c r="N471" s="186"/>
      <c r="O471" s="186"/>
      <c r="P471" s="186"/>
      <c r="Q471" s="186"/>
      <c r="R471" s="186"/>
      <c r="S471" s="186"/>
      <c r="T471" s="18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2" t="s">
        <v>148</v>
      </c>
      <c r="AU471" s="182" t="s">
        <v>80</v>
      </c>
      <c r="AV471" s="13" t="s">
        <v>80</v>
      </c>
      <c r="AW471" s="13" t="s">
        <v>28</v>
      </c>
      <c r="AX471" s="13" t="s">
        <v>71</v>
      </c>
      <c r="AY471" s="182" t="s">
        <v>139</v>
      </c>
    </row>
    <row r="472" s="13" customFormat="1">
      <c r="A472" s="13"/>
      <c r="B472" s="181"/>
      <c r="C472" s="13"/>
      <c r="D472" s="177" t="s">
        <v>148</v>
      </c>
      <c r="E472" s="182" t="s">
        <v>1</v>
      </c>
      <c r="F472" s="183" t="s">
        <v>778</v>
      </c>
      <c r="G472" s="13"/>
      <c r="H472" s="184">
        <v>1</v>
      </c>
      <c r="I472" s="13"/>
      <c r="J472" s="13"/>
      <c r="K472" s="13"/>
      <c r="L472" s="181"/>
      <c r="M472" s="185"/>
      <c r="N472" s="186"/>
      <c r="O472" s="186"/>
      <c r="P472" s="186"/>
      <c r="Q472" s="186"/>
      <c r="R472" s="186"/>
      <c r="S472" s="186"/>
      <c r="T472" s="18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2" t="s">
        <v>148</v>
      </c>
      <c r="AU472" s="182" t="s">
        <v>80</v>
      </c>
      <c r="AV472" s="13" t="s">
        <v>80</v>
      </c>
      <c r="AW472" s="13" t="s">
        <v>28</v>
      </c>
      <c r="AX472" s="13" t="s">
        <v>71</v>
      </c>
      <c r="AY472" s="182" t="s">
        <v>139</v>
      </c>
    </row>
    <row r="473" s="13" customFormat="1">
      <c r="A473" s="13"/>
      <c r="B473" s="181"/>
      <c r="C473" s="13"/>
      <c r="D473" s="177" t="s">
        <v>148</v>
      </c>
      <c r="E473" s="182" t="s">
        <v>1</v>
      </c>
      <c r="F473" s="183" t="s">
        <v>779</v>
      </c>
      <c r="G473" s="13"/>
      <c r="H473" s="184">
        <v>1</v>
      </c>
      <c r="I473" s="13"/>
      <c r="J473" s="13"/>
      <c r="K473" s="13"/>
      <c r="L473" s="181"/>
      <c r="M473" s="185"/>
      <c r="N473" s="186"/>
      <c r="O473" s="186"/>
      <c r="P473" s="186"/>
      <c r="Q473" s="186"/>
      <c r="R473" s="186"/>
      <c r="S473" s="186"/>
      <c r="T473" s="18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2" t="s">
        <v>148</v>
      </c>
      <c r="AU473" s="182" t="s">
        <v>80</v>
      </c>
      <c r="AV473" s="13" t="s">
        <v>80</v>
      </c>
      <c r="AW473" s="13" t="s">
        <v>28</v>
      </c>
      <c r="AX473" s="13" t="s">
        <v>71</v>
      </c>
      <c r="AY473" s="182" t="s">
        <v>139</v>
      </c>
    </row>
    <row r="474" s="13" customFormat="1">
      <c r="A474" s="13"/>
      <c r="B474" s="181"/>
      <c r="C474" s="13"/>
      <c r="D474" s="177" t="s">
        <v>148</v>
      </c>
      <c r="E474" s="182" t="s">
        <v>1</v>
      </c>
      <c r="F474" s="183" t="s">
        <v>780</v>
      </c>
      <c r="G474" s="13"/>
      <c r="H474" s="184">
        <v>1</v>
      </c>
      <c r="I474" s="13"/>
      <c r="J474" s="13"/>
      <c r="K474" s="13"/>
      <c r="L474" s="181"/>
      <c r="M474" s="185"/>
      <c r="N474" s="186"/>
      <c r="O474" s="186"/>
      <c r="P474" s="186"/>
      <c r="Q474" s="186"/>
      <c r="R474" s="186"/>
      <c r="S474" s="186"/>
      <c r="T474" s="18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2" t="s">
        <v>148</v>
      </c>
      <c r="AU474" s="182" t="s">
        <v>80</v>
      </c>
      <c r="AV474" s="13" t="s">
        <v>80</v>
      </c>
      <c r="AW474" s="13" t="s">
        <v>28</v>
      </c>
      <c r="AX474" s="13" t="s">
        <v>71</v>
      </c>
      <c r="AY474" s="182" t="s">
        <v>139</v>
      </c>
    </row>
    <row r="475" s="13" customFormat="1">
      <c r="A475" s="13"/>
      <c r="B475" s="181"/>
      <c r="C475" s="13"/>
      <c r="D475" s="177" t="s">
        <v>148</v>
      </c>
      <c r="E475" s="182" t="s">
        <v>1</v>
      </c>
      <c r="F475" s="183" t="s">
        <v>781</v>
      </c>
      <c r="G475" s="13"/>
      <c r="H475" s="184">
        <v>2</v>
      </c>
      <c r="I475" s="13"/>
      <c r="J475" s="13"/>
      <c r="K475" s="13"/>
      <c r="L475" s="181"/>
      <c r="M475" s="185"/>
      <c r="N475" s="186"/>
      <c r="O475" s="186"/>
      <c r="P475" s="186"/>
      <c r="Q475" s="186"/>
      <c r="R475" s="186"/>
      <c r="S475" s="186"/>
      <c r="T475" s="18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2" t="s">
        <v>148</v>
      </c>
      <c r="AU475" s="182" t="s">
        <v>80</v>
      </c>
      <c r="AV475" s="13" t="s">
        <v>80</v>
      </c>
      <c r="AW475" s="13" t="s">
        <v>28</v>
      </c>
      <c r="AX475" s="13" t="s">
        <v>71</v>
      </c>
      <c r="AY475" s="182" t="s">
        <v>139</v>
      </c>
    </row>
    <row r="476" s="2" customFormat="1" ht="44.25" customHeight="1">
      <c r="A476" s="30"/>
      <c r="B476" s="163"/>
      <c r="C476" s="194" t="s">
        <v>782</v>
      </c>
      <c r="D476" s="194" t="s">
        <v>352</v>
      </c>
      <c r="E476" s="195" t="s">
        <v>783</v>
      </c>
      <c r="F476" s="196" t="s">
        <v>784</v>
      </c>
      <c r="G476" s="197" t="s">
        <v>165</v>
      </c>
      <c r="H476" s="198">
        <v>2</v>
      </c>
      <c r="I476" s="199">
        <v>7770</v>
      </c>
      <c r="J476" s="199">
        <f>ROUND(I476*H476,2)</f>
        <v>15540</v>
      </c>
      <c r="K476" s="200"/>
      <c r="L476" s="201"/>
      <c r="M476" s="202" t="s">
        <v>1</v>
      </c>
      <c r="N476" s="203" t="s">
        <v>36</v>
      </c>
      <c r="O476" s="173">
        <v>0</v>
      </c>
      <c r="P476" s="173">
        <f>O476*H476</f>
        <v>0</v>
      </c>
      <c r="Q476" s="173">
        <v>0.017500000000000002</v>
      </c>
      <c r="R476" s="173">
        <f>Q476*H476</f>
        <v>0.035000000000000003</v>
      </c>
      <c r="S476" s="173">
        <v>0</v>
      </c>
      <c r="T476" s="174">
        <f>S476*H476</f>
        <v>0</v>
      </c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R476" s="175" t="s">
        <v>303</v>
      </c>
      <c r="AT476" s="175" t="s">
        <v>352</v>
      </c>
      <c r="AU476" s="175" t="s">
        <v>80</v>
      </c>
      <c r="AY476" s="17" t="s">
        <v>139</v>
      </c>
      <c r="BE476" s="176">
        <f>IF(N476="základní",J476,0)</f>
        <v>15540</v>
      </c>
      <c r="BF476" s="176">
        <f>IF(N476="snížená",J476,0)</f>
        <v>0</v>
      </c>
      <c r="BG476" s="176">
        <f>IF(N476="zákl. přenesená",J476,0)</f>
        <v>0</v>
      </c>
      <c r="BH476" s="176">
        <f>IF(N476="sníž. přenesená",J476,0)</f>
        <v>0</v>
      </c>
      <c r="BI476" s="176">
        <f>IF(N476="nulová",J476,0)</f>
        <v>0</v>
      </c>
      <c r="BJ476" s="17" t="s">
        <v>76</v>
      </c>
      <c r="BK476" s="176">
        <f>ROUND(I476*H476,2)</f>
        <v>15540</v>
      </c>
      <c r="BL476" s="17" t="s">
        <v>231</v>
      </c>
      <c r="BM476" s="175" t="s">
        <v>785</v>
      </c>
    </row>
    <row r="477" s="13" customFormat="1">
      <c r="A477" s="13"/>
      <c r="B477" s="181"/>
      <c r="C477" s="13"/>
      <c r="D477" s="177" t="s">
        <v>148</v>
      </c>
      <c r="E477" s="182" t="s">
        <v>1</v>
      </c>
      <c r="F477" s="183" t="s">
        <v>786</v>
      </c>
      <c r="G477" s="13"/>
      <c r="H477" s="184">
        <v>2</v>
      </c>
      <c r="I477" s="13"/>
      <c r="J477" s="13"/>
      <c r="K477" s="13"/>
      <c r="L477" s="181"/>
      <c r="M477" s="185"/>
      <c r="N477" s="186"/>
      <c r="O477" s="186"/>
      <c r="P477" s="186"/>
      <c r="Q477" s="186"/>
      <c r="R477" s="186"/>
      <c r="S477" s="186"/>
      <c r="T477" s="18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2" t="s">
        <v>148</v>
      </c>
      <c r="AU477" s="182" t="s">
        <v>80</v>
      </c>
      <c r="AV477" s="13" t="s">
        <v>80</v>
      </c>
      <c r="AW477" s="13" t="s">
        <v>28</v>
      </c>
      <c r="AX477" s="13" t="s">
        <v>71</v>
      </c>
      <c r="AY477" s="182" t="s">
        <v>139</v>
      </c>
    </row>
    <row r="478" s="2" customFormat="1" ht="44.25" customHeight="1">
      <c r="A478" s="30"/>
      <c r="B478" s="163"/>
      <c r="C478" s="194" t="s">
        <v>787</v>
      </c>
      <c r="D478" s="194" t="s">
        <v>352</v>
      </c>
      <c r="E478" s="195" t="s">
        <v>788</v>
      </c>
      <c r="F478" s="196" t="s">
        <v>789</v>
      </c>
      <c r="G478" s="197" t="s">
        <v>165</v>
      </c>
      <c r="H478" s="198">
        <v>2</v>
      </c>
      <c r="I478" s="199">
        <v>8840</v>
      </c>
      <c r="J478" s="199">
        <f>ROUND(I478*H478,2)</f>
        <v>17680</v>
      </c>
      <c r="K478" s="200"/>
      <c r="L478" s="201"/>
      <c r="M478" s="202" t="s">
        <v>1</v>
      </c>
      <c r="N478" s="203" t="s">
        <v>36</v>
      </c>
      <c r="O478" s="173">
        <v>0</v>
      </c>
      <c r="P478" s="173">
        <f>O478*H478</f>
        <v>0</v>
      </c>
      <c r="Q478" s="173">
        <v>0.017500000000000002</v>
      </c>
      <c r="R478" s="173">
        <f>Q478*H478</f>
        <v>0.035000000000000003</v>
      </c>
      <c r="S478" s="173">
        <v>0</v>
      </c>
      <c r="T478" s="174">
        <f>S478*H478</f>
        <v>0</v>
      </c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R478" s="175" t="s">
        <v>303</v>
      </c>
      <c r="AT478" s="175" t="s">
        <v>352</v>
      </c>
      <c r="AU478" s="175" t="s">
        <v>80</v>
      </c>
      <c r="AY478" s="17" t="s">
        <v>139</v>
      </c>
      <c r="BE478" s="176">
        <f>IF(N478="základní",J478,0)</f>
        <v>17680</v>
      </c>
      <c r="BF478" s="176">
        <f>IF(N478="snížená",J478,0)</f>
        <v>0</v>
      </c>
      <c r="BG478" s="176">
        <f>IF(N478="zákl. přenesená",J478,0)</f>
        <v>0</v>
      </c>
      <c r="BH478" s="176">
        <f>IF(N478="sníž. přenesená",J478,0)</f>
        <v>0</v>
      </c>
      <c r="BI478" s="176">
        <f>IF(N478="nulová",J478,0)</f>
        <v>0</v>
      </c>
      <c r="BJ478" s="17" t="s">
        <v>76</v>
      </c>
      <c r="BK478" s="176">
        <f>ROUND(I478*H478,2)</f>
        <v>17680</v>
      </c>
      <c r="BL478" s="17" t="s">
        <v>231</v>
      </c>
      <c r="BM478" s="175" t="s">
        <v>790</v>
      </c>
    </row>
    <row r="479" s="13" customFormat="1">
      <c r="A479" s="13"/>
      <c r="B479" s="181"/>
      <c r="C479" s="13"/>
      <c r="D479" s="177" t="s">
        <v>148</v>
      </c>
      <c r="E479" s="182" t="s">
        <v>1</v>
      </c>
      <c r="F479" s="183" t="s">
        <v>791</v>
      </c>
      <c r="G479" s="13"/>
      <c r="H479" s="184">
        <v>2</v>
      </c>
      <c r="I479" s="13"/>
      <c r="J479" s="13"/>
      <c r="K479" s="13"/>
      <c r="L479" s="181"/>
      <c r="M479" s="185"/>
      <c r="N479" s="186"/>
      <c r="O479" s="186"/>
      <c r="P479" s="186"/>
      <c r="Q479" s="186"/>
      <c r="R479" s="186"/>
      <c r="S479" s="186"/>
      <c r="T479" s="18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2" t="s">
        <v>148</v>
      </c>
      <c r="AU479" s="182" t="s">
        <v>80</v>
      </c>
      <c r="AV479" s="13" t="s">
        <v>80</v>
      </c>
      <c r="AW479" s="13" t="s">
        <v>28</v>
      </c>
      <c r="AX479" s="13" t="s">
        <v>71</v>
      </c>
      <c r="AY479" s="182" t="s">
        <v>139</v>
      </c>
    </row>
    <row r="480" s="2" customFormat="1" ht="44.25" customHeight="1">
      <c r="A480" s="30"/>
      <c r="B480" s="163"/>
      <c r="C480" s="194" t="s">
        <v>792</v>
      </c>
      <c r="D480" s="194" t="s">
        <v>352</v>
      </c>
      <c r="E480" s="195" t="s">
        <v>793</v>
      </c>
      <c r="F480" s="196" t="s">
        <v>794</v>
      </c>
      <c r="G480" s="197" t="s">
        <v>165</v>
      </c>
      <c r="H480" s="198">
        <v>3</v>
      </c>
      <c r="I480" s="199">
        <v>7770</v>
      </c>
      <c r="J480" s="199">
        <f>ROUND(I480*H480,2)</f>
        <v>23310</v>
      </c>
      <c r="K480" s="200"/>
      <c r="L480" s="201"/>
      <c r="M480" s="202" t="s">
        <v>1</v>
      </c>
      <c r="N480" s="203" t="s">
        <v>36</v>
      </c>
      <c r="O480" s="173">
        <v>0</v>
      </c>
      <c r="P480" s="173">
        <f>O480*H480</f>
        <v>0</v>
      </c>
      <c r="Q480" s="173">
        <v>0.017500000000000002</v>
      </c>
      <c r="R480" s="173">
        <f>Q480*H480</f>
        <v>0.052500000000000005</v>
      </c>
      <c r="S480" s="173">
        <v>0</v>
      </c>
      <c r="T480" s="174">
        <f>S480*H480</f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175" t="s">
        <v>303</v>
      </c>
      <c r="AT480" s="175" t="s">
        <v>352</v>
      </c>
      <c r="AU480" s="175" t="s">
        <v>80</v>
      </c>
      <c r="AY480" s="17" t="s">
        <v>139</v>
      </c>
      <c r="BE480" s="176">
        <f>IF(N480="základní",J480,0)</f>
        <v>23310</v>
      </c>
      <c r="BF480" s="176">
        <f>IF(N480="snížená",J480,0)</f>
        <v>0</v>
      </c>
      <c r="BG480" s="176">
        <f>IF(N480="zákl. přenesená",J480,0)</f>
        <v>0</v>
      </c>
      <c r="BH480" s="176">
        <f>IF(N480="sníž. přenesená",J480,0)</f>
        <v>0</v>
      </c>
      <c r="BI480" s="176">
        <f>IF(N480="nulová",J480,0)</f>
        <v>0</v>
      </c>
      <c r="BJ480" s="17" t="s">
        <v>76</v>
      </c>
      <c r="BK480" s="176">
        <f>ROUND(I480*H480,2)</f>
        <v>23310</v>
      </c>
      <c r="BL480" s="17" t="s">
        <v>231</v>
      </c>
      <c r="BM480" s="175" t="s">
        <v>795</v>
      </c>
    </row>
    <row r="481" s="13" customFormat="1">
      <c r="A481" s="13"/>
      <c r="B481" s="181"/>
      <c r="C481" s="13"/>
      <c r="D481" s="177" t="s">
        <v>148</v>
      </c>
      <c r="E481" s="182" t="s">
        <v>1</v>
      </c>
      <c r="F481" s="183" t="s">
        <v>796</v>
      </c>
      <c r="G481" s="13"/>
      <c r="H481" s="184">
        <v>3</v>
      </c>
      <c r="I481" s="13"/>
      <c r="J481" s="13"/>
      <c r="K481" s="13"/>
      <c r="L481" s="181"/>
      <c r="M481" s="185"/>
      <c r="N481" s="186"/>
      <c r="O481" s="186"/>
      <c r="P481" s="186"/>
      <c r="Q481" s="186"/>
      <c r="R481" s="186"/>
      <c r="S481" s="186"/>
      <c r="T481" s="18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2" t="s">
        <v>148</v>
      </c>
      <c r="AU481" s="182" t="s">
        <v>80</v>
      </c>
      <c r="AV481" s="13" t="s">
        <v>80</v>
      </c>
      <c r="AW481" s="13" t="s">
        <v>28</v>
      </c>
      <c r="AX481" s="13" t="s">
        <v>71</v>
      </c>
      <c r="AY481" s="182" t="s">
        <v>139</v>
      </c>
    </row>
    <row r="482" s="2" customFormat="1" ht="24.15" customHeight="1">
      <c r="A482" s="30"/>
      <c r="B482" s="163"/>
      <c r="C482" s="164" t="s">
        <v>797</v>
      </c>
      <c r="D482" s="164" t="s">
        <v>141</v>
      </c>
      <c r="E482" s="165" t="s">
        <v>798</v>
      </c>
      <c r="F482" s="166" t="s">
        <v>799</v>
      </c>
      <c r="G482" s="167" t="s">
        <v>165</v>
      </c>
      <c r="H482" s="168">
        <v>3</v>
      </c>
      <c r="I482" s="169">
        <v>1710</v>
      </c>
      <c r="J482" s="169">
        <f>ROUND(I482*H482,2)</f>
        <v>5130</v>
      </c>
      <c r="K482" s="170"/>
      <c r="L482" s="31"/>
      <c r="M482" s="171" t="s">
        <v>1</v>
      </c>
      <c r="N482" s="172" t="s">
        <v>36</v>
      </c>
      <c r="O482" s="173">
        <v>3.5139999999999998</v>
      </c>
      <c r="P482" s="173">
        <f>O482*H482</f>
        <v>10.542</v>
      </c>
      <c r="Q482" s="173">
        <v>0</v>
      </c>
      <c r="R482" s="173">
        <f>Q482*H482</f>
        <v>0</v>
      </c>
      <c r="S482" s="173">
        <v>0</v>
      </c>
      <c r="T482" s="174">
        <f>S482*H482</f>
        <v>0</v>
      </c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R482" s="175" t="s">
        <v>231</v>
      </c>
      <c r="AT482" s="175" t="s">
        <v>141</v>
      </c>
      <c r="AU482" s="175" t="s">
        <v>80</v>
      </c>
      <c r="AY482" s="17" t="s">
        <v>139</v>
      </c>
      <c r="BE482" s="176">
        <f>IF(N482="základní",J482,0)</f>
        <v>5130</v>
      </c>
      <c r="BF482" s="176">
        <f>IF(N482="snížená",J482,0)</f>
        <v>0</v>
      </c>
      <c r="BG482" s="176">
        <f>IF(N482="zákl. přenesená",J482,0)</f>
        <v>0</v>
      </c>
      <c r="BH482" s="176">
        <f>IF(N482="sníž. přenesená",J482,0)</f>
        <v>0</v>
      </c>
      <c r="BI482" s="176">
        <f>IF(N482="nulová",J482,0)</f>
        <v>0</v>
      </c>
      <c r="BJ482" s="17" t="s">
        <v>76</v>
      </c>
      <c r="BK482" s="176">
        <f>ROUND(I482*H482,2)</f>
        <v>5130</v>
      </c>
      <c r="BL482" s="17" t="s">
        <v>231</v>
      </c>
      <c r="BM482" s="175" t="s">
        <v>800</v>
      </c>
    </row>
    <row r="483" s="13" customFormat="1">
      <c r="A483" s="13"/>
      <c r="B483" s="181"/>
      <c r="C483" s="13"/>
      <c r="D483" s="177" t="s">
        <v>148</v>
      </c>
      <c r="E483" s="182" t="s">
        <v>1</v>
      </c>
      <c r="F483" s="183" t="s">
        <v>801</v>
      </c>
      <c r="G483" s="13"/>
      <c r="H483" s="184">
        <v>2</v>
      </c>
      <c r="I483" s="13"/>
      <c r="J483" s="13"/>
      <c r="K483" s="13"/>
      <c r="L483" s="181"/>
      <c r="M483" s="185"/>
      <c r="N483" s="186"/>
      <c r="O483" s="186"/>
      <c r="P483" s="186"/>
      <c r="Q483" s="186"/>
      <c r="R483" s="186"/>
      <c r="S483" s="186"/>
      <c r="T483" s="18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2" t="s">
        <v>148</v>
      </c>
      <c r="AU483" s="182" t="s">
        <v>80</v>
      </c>
      <c r="AV483" s="13" t="s">
        <v>80</v>
      </c>
      <c r="AW483" s="13" t="s">
        <v>28</v>
      </c>
      <c r="AX483" s="13" t="s">
        <v>71</v>
      </c>
      <c r="AY483" s="182" t="s">
        <v>139</v>
      </c>
    </row>
    <row r="484" s="13" customFormat="1">
      <c r="A484" s="13"/>
      <c r="B484" s="181"/>
      <c r="C484" s="13"/>
      <c r="D484" s="177" t="s">
        <v>148</v>
      </c>
      <c r="E484" s="182" t="s">
        <v>1</v>
      </c>
      <c r="F484" s="183" t="s">
        <v>802</v>
      </c>
      <c r="G484" s="13"/>
      <c r="H484" s="184">
        <v>1</v>
      </c>
      <c r="I484" s="13"/>
      <c r="J484" s="13"/>
      <c r="K484" s="13"/>
      <c r="L484" s="181"/>
      <c r="M484" s="185"/>
      <c r="N484" s="186"/>
      <c r="O484" s="186"/>
      <c r="P484" s="186"/>
      <c r="Q484" s="186"/>
      <c r="R484" s="186"/>
      <c r="S484" s="186"/>
      <c r="T484" s="18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2" t="s">
        <v>148</v>
      </c>
      <c r="AU484" s="182" t="s">
        <v>80</v>
      </c>
      <c r="AV484" s="13" t="s">
        <v>80</v>
      </c>
      <c r="AW484" s="13" t="s">
        <v>28</v>
      </c>
      <c r="AX484" s="13" t="s">
        <v>71</v>
      </c>
      <c r="AY484" s="182" t="s">
        <v>139</v>
      </c>
    </row>
    <row r="485" s="2" customFormat="1" ht="55.5" customHeight="1">
      <c r="A485" s="30"/>
      <c r="B485" s="163"/>
      <c r="C485" s="194" t="s">
        <v>803</v>
      </c>
      <c r="D485" s="194" t="s">
        <v>352</v>
      </c>
      <c r="E485" s="195" t="s">
        <v>804</v>
      </c>
      <c r="F485" s="196" t="s">
        <v>805</v>
      </c>
      <c r="G485" s="197" t="s">
        <v>165</v>
      </c>
      <c r="H485" s="198">
        <v>2</v>
      </c>
      <c r="I485" s="199">
        <v>12420</v>
      </c>
      <c r="J485" s="199">
        <f>ROUND(I485*H485,2)</f>
        <v>24840</v>
      </c>
      <c r="K485" s="200"/>
      <c r="L485" s="201"/>
      <c r="M485" s="202" t="s">
        <v>1</v>
      </c>
      <c r="N485" s="203" t="s">
        <v>36</v>
      </c>
      <c r="O485" s="173">
        <v>0</v>
      </c>
      <c r="P485" s="173">
        <f>O485*H485</f>
        <v>0</v>
      </c>
      <c r="Q485" s="173">
        <v>0.021499999999999998</v>
      </c>
      <c r="R485" s="173">
        <f>Q485*H485</f>
        <v>0.042999999999999997</v>
      </c>
      <c r="S485" s="173">
        <v>0</v>
      </c>
      <c r="T485" s="174">
        <f>S485*H485</f>
        <v>0</v>
      </c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R485" s="175" t="s">
        <v>303</v>
      </c>
      <c r="AT485" s="175" t="s">
        <v>352</v>
      </c>
      <c r="AU485" s="175" t="s">
        <v>80</v>
      </c>
      <c r="AY485" s="17" t="s">
        <v>139</v>
      </c>
      <c r="BE485" s="176">
        <f>IF(N485="základní",J485,0)</f>
        <v>24840</v>
      </c>
      <c r="BF485" s="176">
        <f>IF(N485="snížená",J485,0)</f>
        <v>0</v>
      </c>
      <c r="BG485" s="176">
        <f>IF(N485="zákl. přenesená",J485,0)</f>
        <v>0</v>
      </c>
      <c r="BH485" s="176">
        <f>IF(N485="sníž. přenesená",J485,0)</f>
        <v>0</v>
      </c>
      <c r="BI485" s="176">
        <f>IF(N485="nulová",J485,0)</f>
        <v>0</v>
      </c>
      <c r="BJ485" s="17" t="s">
        <v>76</v>
      </c>
      <c r="BK485" s="176">
        <f>ROUND(I485*H485,2)</f>
        <v>24840</v>
      </c>
      <c r="BL485" s="17" t="s">
        <v>231</v>
      </c>
      <c r="BM485" s="175" t="s">
        <v>806</v>
      </c>
    </row>
    <row r="486" s="2" customFormat="1" ht="55.5" customHeight="1">
      <c r="A486" s="30"/>
      <c r="B486" s="163"/>
      <c r="C486" s="194" t="s">
        <v>807</v>
      </c>
      <c r="D486" s="194" t="s">
        <v>352</v>
      </c>
      <c r="E486" s="195" t="s">
        <v>808</v>
      </c>
      <c r="F486" s="196" t="s">
        <v>809</v>
      </c>
      <c r="G486" s="197" t="s">
        <v>165</v>
      </c>
      <c r="H486" s="198">
        <v>1</v>
      </c>
      <c r="I486" s="199">
        <v>11780</v>
      </c>
      <c r="J486" s="199">
        <f>ROUND(I486*H486,2)</f>
        <v>11780</v>
      </c>
      <c r="K486" s="200"/>
      <c r="L486" s="201"/>
      <c r="M486" s="202" t="s">
        <v>1</v>
      </c>
      <c r="N486" s="203" t="s">
        <v>36</v>
      </c>
      <c r="O486" s="173">
        <v>0</v>
      </c>
      <c r="P486" s="173">
        <f>O486*H486</f>
        <v>0</v>
      </c>
      <c r="Q486" s="173">
        <v>0.021499999999999998</v>
      </c>
      <c r="R486" s="173">
        <f>Q486*H486</f>
        <v>0.021499999999999998</v>
      </c>
      <c r="S486" s="173">
        <v>0</v>
      </c>
      <c r="T486" s="174">
        <f>S486*H486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75" t="s">
        <v>303</v>
      </c>
      <c r="AT486" s="175" t="s">
        <v>352</v>
      </c>
      <c r="AU486" s="175" t="s">
        <v>80</v>
      </c>
      <c r="AY486" s="17" t="s">
        <v>139</v>
      </c>
      <c r="BE486" s="176">
        <f>IF(N486="základní",J486,0)</f>
        <v>11780</v>
      </c>
      <c r="BF486" s="176">
        <f>IF(N486="snížená",J486,0)</f>
        <v>0</v>
      </c>
      <c r="BG486" s="176">
        <f>IF(N486="zákl. přenesená",J486,0)</f>
        <v>0</v>
      </c>
      <c r="BH486" s="176">
        <f>IF(N486="sníž. přenesená",J486,0)</f>
        <v>0</v>
      </c>
      <c r="BI486" s="176">
        <f>IF(N486="nulová",J486,0)</f>
        <v>0</v>
      </c>
      <c r="BJ486" s="17" t="s">
        <v>76</v>
      </c>
      <c r="BK486" s="176">
        <f>ROUND(I486*H486,2)</f>
        <v>11780</v>
      </c>
      <c r="BL486" s="17" t="s">
        <v>231</v>
      </c>
      <c r="BM486" s="175" t="s">
        <v>810</v>
      </c>
    </row>
    <row r="487" s="2" customFormat="1" ht="21.75" customHeight="1">
      <c r="A487" s="30"/>
      <c r="B487" s="163"/>
      <c r="C487" s="164" t="s">
        <v>811</v>
      </c>
      <c r="D487" s="164" t="s">
        <v>141</v>
      </c>
      <c r="E487" s="165" t="s">
        <v>812</v>
      </c>
      <c r="F487" s="166" t="s">
        <v>813</v>
      </c>
      <c r="G487" s="167" t="s">
        <v>165</v>
      </c>
      <c r="H487" s="168">
        <v>8</v>
      </c>
      <c r="I487" s="169">
        <v>2220</v>
      </c>
      <c r="J487" s="169">
        <f>ROUND(I487*H487,2)</f>
        <v>17760</v>
      </c>
      <c r="K487" s="170"/>
      <c r="L487" s="31"/>
      <c r="M487" s="171" t="s">
        <v>1</v>
      </c>
      <c r="N487" s="172" t="s">
        <v>36</v>
      </c>
      <c r="O487" s="173">
        <v>4.3650000000000002</v>
      </c>
      <c r="P487" s="173">
        <f>O487*H487</f>
        <v>34.920000000000002</v>
      </c>
      <c r="Q487" s="173">
        <v>0.00027</v>
      </c>
      <c r="R487" s="173">
        <f>Q487*H487</f>
        <v>0.00216</v>
      </c>
      <c r="S487" s="173">
        <v>0</v>
      </c>
      <c r="T487" s="174">
        <f>S487*H487</f>
        <v>0</v>
      </c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R487" s="175" t="s">
        <v>231</v>
      </c>
      <c r="AT487" s="175" t="s">
        <v>141</v>
      </c>
      <c r="AU487" s="175" t="s">
        <v>80</v>
      </c>
      <c r="AY487" s="17" t="s">
        <v>139</v>
      </c>
      <c r="BE487" s="176">
        <f>IF(N487="základní",J487,0)</f>
        <v>17760</v>
      </c>
      <c r="BF487" s="176">
        <f>IF(N487="snížená",J487,0)</f>
        <v>0</v>
      </c>
      <c r="BG487" s="176">
        <f>IF(N487="zákl. přenesená",J487,0)</f>
        <v>0</v>
      </c>
      <c r="BH487" s="176">
        <f>IF(N487="sníž. přenesená",J487,0)</f>
        <v>0</v>
      </c>
      <c r="BI487" s="176">
        <f>IF(N487="nulová",J487,0)</f>
        <v>0</v>
      </c>
      <c r="BJ487" s="17" t="s">
        <v>76</v>
      </c>
      <c r="BK487" s="176">
        <f>ROUND(I487*H487,2)</f>
        <v>17760</v>
      </c>
      <c r="BL487" s="17" t="s">
        <v>231</v>
      </c>
      <c r="BM487" s="175" t="s">
        <v>814</v>
      </c>
    </row>
    <row r="488" s="13" customFormat="1">
      <c r="A488" s="13"/>
      <c r="B488" s="181"/>
      <c r="C488" s="13"/>
      <c r="D488" s="177" t="s">
        <v>148</v>
      </c>
      <c r="E488" s="182" t="s">
        <v>1</v>
      </c>
      <c r="F488" s="183" t="s">
        <v>815</v>
      </c>
      <c r="G488" s="13"/>
      <c r="H488" s="184">
        <v>8</v>
      </c>
      <c r="I488" s="13"/>
      <c r="J488" s="13"/>
      <c r="K488" s="13"/>
      <c r="L488" s="181"/>
      <c r="M488" s="185"/>
      <c r="N488" s="186"/>
      <c r="O488" s="186"/>
      <c r="P488" s="186"/>
      <c r="Q488" s="186"/>
      <c r="R488" s="186"/>
      <c r="S488" s="186"/>
      <c r="T488" s="18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2" t="s">
        <v>148</v>
      </c>
      <c r="AU488" s="182" t="s">
        <v>80</v>
      </c>
      <c r="AV488" s="13" t="s">
        <v>80</v>
      </c>
      <c r="AW488" s="13" t="s">
        <v>28</v>
      </c>
      <c r="AX488" s="13" t="s">
        <v>76</v>
      </c>
      <c r="AY488" s="182" t="s">
        <v>139</v>
      </c>
    </row>
    <row r="489" s="2" customFormat="1" ht="37.8" customHeight="1">
      <c r="A489" s="30"/>
      <c r="B489" s="163"/>
      <c r="C489" s="194" t="s">
        <v>816</v>
      </c>
      <c r="D489" s="194" t="s">
        <v>352</v>
      </c>
      <c r="E489" s="195" t="s">
        <v>817</v>
      </c>
      <c r="F489" s="196" t="s">
        <v>818</v>
      </c>
      <c r="G489" s="197" t="s">
        <v>165</v>
      </c>
      <c r="H489" s="198">
        <v>8</v>
      </c>
      <c r="I489" s="199">
        <v>14100</v>
      </c>
      <c r="J489" s="199">
        <f>ROUND(I489*H489,2)</f>
        <v>112800</v>
      </c>
      <c r="K489" s="200"/>
      <c r="L489" s="201"/>
      <c r="M489" s="202" t="s">
        <v>1</v>
      </c>
      <c r="N489" s="203" t="s">
        <v>36</v>
      </c>
      <c r="O489" s="173">
        <v>0</v>
      </c>
      <c r="P489" s="173">
        <f>O489*H489</f>
        <v>0</v>
      </c>
      <c r="Q489" s="173">
        <v>0.043999999999999997</v>
      </c>
      <c r="R489" s="173">
        <f>Q489*H489</f>
        <v>0.35199999999999998</v>
      </c>
      <c r="S489" s="173">
        <v>0</v>
      </c>
      <c r="T489" s="174">
        <f>S489*H489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75" t="s">
        <v>303</v>
      </c>
      <c r="AT489" s="175" t="s">
        <v>352</v>
      </c>
      <c r="AU489" s="175" t="s">
        <v>80</v>
      </c>
      <c r="AY489" s="17" t="s">
        <v>139</v>
      </c>
      <c r="BE489" s="176">
        <f>IF(N489="základní",J489,0)</f>
        <v>112800</v>
      </c>
      <c r="BF489" s="176">
        <f>IF(N489="snížená",J489,0)</f>
        <v>0</v>
      </c>
      <c r="BG489" s="176">
        <f>IF(N489="zákl. přenesená",J489,0)</f>
        <v>0</v>
      </c>
      <c r="BH489" s="176">
        <f>IF(N489="sníž. přenesená",J489,0)</f>
        <v>0</v>
      </c>
      <c r="BI489" s="176">
        <f>IF(N489="nulová",J489,0)</f>
        <v>0</v>
      </c>
      <c r="BJ489" s="17" t="s">
        <v>76</v>
      </c>
      <c r="BK489" s="176">
        <f>ROUND(I489*H489,2)</f>
        <v>112800</v>
      </c>
      <c r="BL489" s="17" t="s">
        <v>231</v>
      </c>
      <c r="BM489" s="175" t="s">
        <v>819</v>
      </c>
    </row>
    <row r="490" s="2" customFormat="1" ht="24.15" customHeight="1">
      <c r="A490" s="30"/>
      <c r="B490" s="163"/>
      <c r="C490" s="194" t="s">
        <v>820</v>
      </c>
      <c r="D490" s="194" t="s">
        <v>352</v>
      </c>
      <c r="E490" s="195" t="s">
        <v>821</v>
      </c>
      <c r="F490" s="196" t="s">
        <v>822</v>
      </c>
      <c r="G490" s="197" t="s">
        <v>165</v>
      </c>
      <c r="H490" s="198">
        <v>8</v>
      </c>
      <c r="I490" s="199">
        <v>2640</v>
      </c>
      <c r="J490" s="199">
        <f>ROUND(I490*H490,2)</f>
        <v>21120</v>
      </c>
      <c r="K490" s="200"/>
      <c r="L490" s="201"/>
      <c r="M490" s="202" t="s">
        <v>1</v>
      </c>
      <c r="N490" s="203" t="s">
        <v>36</v>
      </c>
      <c r="O490" s="173">
        <v>0</v>
      </c>
      <c r="P490" s="173">
        <f>O490*H490</f>
        <v>0</v>
      </c>
      <c r="Q490" s="173">
        <v>0.0041200000000000004</v>
      </c>
      <c r="R490" s="173">
        <f>Q490*H490</f>
        <v>0.032960000000000003</v>
      </c>
      <c r="S490" s="173">
        <v>0</v>
      </c>
      <c r="T490" s="174">
        <f>S490*H490</f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175" t="s">
        <v>303</v>
      </c>
      <c r="AT490" s="175" t="s">
        <v>352</v>
      </c>
      <c r="AU490" s="175" t="s">
        <v>80</v>
      </c>
      <c r="AY490" s="17" t="s">
        <v>139</v>
      </c>
      <c r="BE490" s="176">
        <f>IF(N490="základní",J490,0)</f>
        <v>21120</v>
      </c>
      <c r="BF490" s="176">
        <f>IF(N490="snížená",J490,0)</f>
        <v>0</v>
      </c>
      <c r="BG490" s="176">
        <f>IF(N490="zákl. přenesená",J490,0)</f>
        <v>0</v>
      </c>
      <c r="BH490" s="176">
        <f>IF(N490="sníž. přenesená",J490,0)</f>
        <v>0</v>
      </c>
      <c r="BI490" s="176">
        <f>IF(N490="nulová",J490,0)</f>
        <v>0</v>
      </c>
      <c r="BJ490" s="17" t="s">
        <v>76</v>
      </c>
      <c r="BK490" s="176">
        <f>ROUND(I490*H490,2)</f>
        <v>21120</v>
      </c>
      <c r="BL490" s="17" t="s">
        <v>231</v>
      </c>
      <c r="BM490" s="175" t="s">
        <v>823</v>
      </c>
    </row>
    <row r="491" s="2" customFormat="1" ht="33" customHeight="1">
      <c r="A491" s="30"/>
      <c r="B491" s="163"/>
      <c r="C491" s="194" t="s">
        <v>824</v>
      </c>
      <c r="D491" s="194" t="s">
        <v>352</v>
      </c>
      <c r="E491" s="195" t="s">
        <v>825</v>
      </c>
      <c r="F491" s="196" t="s">
        <v>826</v>
      </c>
      <c r="G491" s="197" t="s">
        <v>165</v>
      </c>
      <c r="H491" s="198">
        <v>8</v>
      </c>
      <c r="I491" s="199">
        <v>3158</v>
      </c>
      <c r="J491" s="199">
        <f>ROUND(I491*H491,2)</f>
        <v>25264</v>
      </c>
      <c r="K491" s="200"/>
      <c r="L491" s="201"/>
      <c r="M491" s="202" t="s">
        <v>1</v>
      </c>
      <c r="N491" s="203" t="s">
        <v>36</v>
      </c>
      <c r="O491" s="173">
        <v>0</v>
      </c>
      <c r="P491" s="173">
        <f>O491*H491</f>
        <v>0</v>
      </c>
      <c r="Q491" s="173">
        <v>0.0041200000000000004</v>
      </c>
      <c r="R491" s="173">
        <f>Q491*H491</f>
        <v>0.032960000000000003</v>
      </c>
      <c r="S491" s="173">
        <v>0</v>
      </c>
      <c r="T491" s="174">
        <f>S491*H491</f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175" t="s">
        <v>303</v>
      </c>
      <c r="AT491" s="175" t="s">
        <v>352</v>
      </c>
      <c r="AU491" s="175" t="s">
        <v>80</v>
      </c>
      <c r="AY491" s="17" t="s">
        <v>139</v>
      </c>
      <c r="BE491" s="176">
        <f>IF(N491="základní",J491,0)</f>
        <v>25264</v>
      </c>
      <c r="BF491" s="176">
        <f>IF(N491="snížená",J491,0)</f>
        <v>0</v>
      </c>
      <c r="BG491" s="176">
        <f>IF(N491="zákl. přenesená",J491,0)</f>
        <v>0</v>
      </c>
      <c r="BH491" s="176">
        <f>IF(N491="sníž. přenesená",J491,0)</f>
        <v>0</v>
      </c>
      <c r="BI491" s="176">
        <f>IF(N491="nulová",J491,0)</f>
        <v>0</v>
      </c>
      <c r="BJ491" s="17" t="s">
        <v>76</v>
      </c>
      <c r="BK491" s="176">
        <f>ROUND(I491*H491,2)</f>
        <v>25264</v>
      </c>
      <c r="BL491" s="17" t="s">
        <v>231</v>
      </c>
      <c r="BM491" s="175" t="s">
        <v>827</v>
      </c>
    </row>
    <row r="492" s="2" customFormat="1" ht="24.15" customHeight="1">
      <c r="A492" s="30"/>
      <c r="B492" s="163"/>
      <c r="C492" s="164" t="s">
        <v>828</v>
      </c>
      <c r="D492" s="164" t="s">
        <v>141</v>
      </c>
      <c r="E492" s="165" t="s">
        <v>829</v>
      </c>
      <c r="F492" s="166" t="s">
        <v>830</v>
      </c>
      <c r="G492" s="167" t="s">
        <v>165</v>
      </c>
      <c r="H492" s="168">
        <v>7</v>
      </c>
      <c r="I492" s="169">
        <v>1550</v>
      </c>
      <c r="J492" s="169">
        <f>ROUND(I492*H492,2)</f>
        <v>10850</v>
      </c>
      <c r="K492" s="170"/>
      <c r="L492" s="31"/>
      <c r="M492" s="171" t="s">
        <v>1</v>
      </c>
      <c r="N492" s="172" t="s">
        <v>36</v>
      </c>
      <c r="O492" s="173">
        <v>2.9249999999999998</v>
      </c>
      <c r="P492" s="173">
        <f>O492*H492</f>
        <v>20.474999999999998</v>
      </c>
      <c r="Q492" s="173">
        <v>0.00046999999999999999</v>
      </c>
      <c r="R492" s="173">
        <f>Q492*H492</f>
        <v>0.00329</v>
      </c>
      <c r="S492" s="173">
        <v>0</v>
      </c>
      <c r="T492" s="174">
        <f>S492*H492</f>
        <v>0</v>
      </c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R492" s="175" t="s">
        <v>231</v>
      </c>
      <c r="AT492" s="175" t="s">
        <v>141</v>
      </c>
      <c r="AU492" s="175" t="s">
        <v>80</v>
      </c>
      <c r="AY492" s="17" t="s">
        <v>139</v>
      </c>
      <c r="BE492" s="176">
        <f>IF(N492="základní",J492,0)</f>
        <v>10850</v>
      </c>
      <c r="BF492" s="176">
        <f>IF(N492="snížená",J492,0)</f>
        <v>0</v>
      </c>
      <c r="BG492" s="176">
        <f>IF(N492="zákl. přenesená",J492,0)</f>
        <v>0</v>
      </c>
      <c r="BH492" s="176">
        <f>IF(N492="sníž. přenesená",J492,0)</f>
        <v>0</v>
      </c>
      <c r="BI492" s="176">
        <f>IF(N492="nulová",J492,0)</f>
        <v>0</v>
      </c>
      <c r="BJ492" s="17" t="s">
        <v>76</v>
      </c>
      <c r="BK492" s="176">
        <f>ROUND(I492*H492,2)</f>
        <v>10850</v>
      </c>
      <c r="BL492" s="17" t="s">
        <v>231</v>
      </c>
      <c r="BM492" s="175" t="s">
        <v>831</v>
      </c>
    </row>
    <row r="493" s="13" customFormat="1">
      <c r="A493" s="13"/>
      <c r="B493" s="181"/>
      <c r="C493" s="13"/>
      <c r="D493" s="177" t="s">
        <v>148</v>
      </c>
      <c r="E493" s="182" t="s">
        <v>1</v>
      </c>
      <c r="F493" s="183" t="s">
        <v>776</v>
      </c>
      <c r="G493" s="13"/>
      <c r="H493" s="184">
        <v>1</v>
      </c>
      <c r="I493" s="13"/>
      <c r="J493" s="13"/>
      <c r="K493" s="13"/>
      <c r="L493" s="181"/>
      <c r="M493" s="185"/>
      <c r="N493" s="186"/>
      <c r="O493" s="186"/>
      <c r="P493" s="186"/>
      <c r="Q493" s="186"/>
      <c r="R493" s="186"/>
      <c r="S493" s="186"/>
      <c r="T493" s="18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2" t="s">
        <v>148</v>
      </c>
      <c r="AU493" s="182" t="s">
        <v>80</v>
      </c>
      <c r="AV493" s="13" t="s">
        <v>80</v>
      </c>
      <c r="AW493" s="13" t="s">
        <v>28</v>
      </c>
      <c r="AX493" s="13" t="s">
        <v>71</v>
      </c>
      <c r="AY493" s="182" t="s">
        <v>139</v>
      </c>
    </row>
    <row r="494" s="13" customFormat="1">
      <c r="A494" s="13"/>
      <c r="B494" s="181"/>
      <c r="C494" s="13"/>
      <c r="D494" s="177" t="s">
        <v>148</v>
      </c>
      <c r="E494" s="182" t="s">
        <v>1</v>
      </c>
      <c r="F494" s="183" t="s">
        <v>777</v>
      </c>
      <c r="G494" s="13"/>
      <c r="H494" s="184">
        <v>1</v>
      </c>
      <c r="I494" s="13"/>
      <c r="J494" s="13"/>
      <c r="K494" s="13"/>
      <c r="L494" s="181"/>
      <c r="M494" s="185"/>
      <c r="N494" s="186"/>
      <c r="O494" s="186"/>
      <c r="P494" s="186"/>
      <c r="Q494" s="186"/>
      <c r="R494" s="186"/>
      <c r="S494" s="186"/>
      <c r="T494" s="18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2" t="s">
        <v>148</v>
      </c>
      <c r="AU494" s="182" t="s">
        <v>80</v>
      </c>
      <c r="AV494" s="13" t="s">
        <v>80</v>
      </c>
      <c r="AW494" s="13" t="s">
        <v>28</v>
      </c>
      <c r="AX494" s="13" t="s">
        <v>71</v>
      </c>
      <c r="AY494" s="182" t="s">
        <v>139</v>
      </c>
    </row>
    <row r="495" s="13" customFormat="1">
      <c r="A495" s="13"/>
      <c r="B495" s="181"/>
      <c r="C495" s="13"/>
      <c r="D495" s="177" t="s">
        <v>148</v>
      </c>
      <c r="E495" s="182" t="s">
        <v>1</v>
      </c>
      <c r="F495" s="183" t="s">
        <v>778</v>
      </c>
      <c r="G495" s="13"/>
      <c r="H495" s="184">
        <v>1</v>
      </c>
      <c r="I495" s="13"/>
      <c r="J495" s="13"/>
      <c r="K495" s="13"/>
      <c r="L495" s="181"/>
      <c r="M495" s="185"/>
      <c r="N495" s="186"/>
      <c r="O495" s="186"/>
      <c r="P495" s="186"/>
      <c r="Q495" s="186"/>
      <c r="R495" s="186"/>
      <c r="S495" s="186"/>
      <c r="T495" s="18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2" t="s">
        <v>148</v>
      </c>
      <c r="AU495" s="182" t="s">
        <v>80</v>
      </c>
      <c r="AV495" s="13" t="s">
        <v>80</v>
      </c>
      <c r="AW495" s="13" t="s">
        <v>28</v>
      </c>
      <c r="AX495" s="13" t="s">
        <v>71</v>
      </c>
      <c r="AY495" s="182" t="s">
        <v>139</v>
      </c>
    </row>
    <row r="496" s="13" customFormat="1">
      <c r="A496" s="13"/>
      <c r="B496" s="181"/>
      <c r="C496" s="13"/>
      <c r="D496" s="177" t="s">
        <v>148</v>
      </c>
      <c r="E496" s="182" t="s">
        <v>1</v>
      </c>
      <c r="F496" s="183" t="s">
        <v>779</v>
      </c>
      <c r="G496" s="13"/>
      <c r="H496" s="184">
        <v>1</v>
      </c>
      <c r="I496" s="13"/>
      <c r="J496" s="13"/>
      <c r="K496" s="13"/>
      <c r="L496" s="181"/>
      <c r="M496" s="185"/>
      <c r="N496" s="186"/>
      <c r="O496" s="186"/>
      <c r="P496" s="186"/>
      <c r="Q496" s="186"/>
      <c r="R496" s="186"/>
      <c r="S496" s="186"/>
      <c r="T496" s="18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2" t="s">
        <v>148</v>
      </c>
      <c r="AU496" s="182" t="s">
        <v>80</v>
      </c>
      <c r="AV496" s="13" t="s">
        <v>80</v>
      </c>
      <c r="AW496" s="13" t="s">
        <v>28</v>
      </c>
      <c r="AX496" s="13" t="s">
        <v>71</v>
      </c>
      <c r="AY496" s="182" t="s">
        <v>139</v>
      </c>
    </row>
    <row r="497" s="13" customFormat="1">
      <c r="A497" s="13"/>
      <c r="B497" s="181"/>
      <c r="C497" s="13"/>
      <c r="D497" s="177" t="s">
        <v>148</v>
      </c>
      <c r="E497" s="182" t="s">
        <v>1</v>
      </c>
      <c r="F497" s="183" t="s">
        <v>780</v>
      </c>
      <c r="G497" s="13"/>
      <c r="H497" s="184">
        <v>1</v>
      </c>
      <c r="I497" s="13"/>
      <c r="J497" s="13"/>
      <c r="K497" s="13"/>
      <c r="L497" s="181"/>
      <c r="M497" s="185"/>
      <c r="N497" s="186"/>
      <c r="O497" s="186"/>
      <c r="P497" s="186"/>
      <c r="Q497" s="186"/>
      <c r="R497" s="186"/>
      <c r="S497" s="186"/>
      <c r="T497" s="18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2" t="s">
        <v>148</v>
      </c>
      <c r="AU497" s="182" t="s">
        <v>80</v>
      </c>
      <c r="AV497" s="13" t="s">
        <v>80</v>
      </c>
      <c r="AW497" s="13" t="s">
        <v>28</v>
      </c>
      <c r="AX497" s="13" t="s">
        <v>71</v>
      </c>
      <c r="AY497" s="182" t="s">
        <v>139</v>
      </c>
    </row>
    <row r="498" s="13" customFormat="1">
      <c r="A498" s="13"/>
      <c r="B498" s="181"/>
      <c r="C498" s="13"/>
      <c r="D498" s="177" t="s">
        <v>148</v>
      </c>
      <c r="E498" s="182" t="s">
        <v>1</v>
      </c>
      <c r="F498" s="183" t="s">
        <v>781</v>
      </c>
      <c r="G498" s="13"/>
      <c r="H498" s="184">
        <v>2</v>
      </c>
      <c r="I498" s="13"/>
      <c r="J498" s="13"/>
      <c r="K498" s="13"/>
      <c r="L498" s="181"/>
      <c r="M498" s="185"/>
      <c r="N498" s="186"/>
      <c r="O498" s="186"/>
      <c r="P498" s="186"/>
      <c r="Q498" s="186"/>
      <c r="R498" s="186"/>
      <c r="S498" s="186"/>
      <c r="T498" s="18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2" t="s">
        <v>148</v>
      </c>
      <c r="AU498" s="182" t="s">
        <v>80</v>
      </c>
      <c r="AV498" s="13" t="s">
        <v>80</v>
      </c>
      <c r="AW498" s="13" t="s">
        <v>28</v>
      </c>
      <c r="AX498" s="13" t="s">
        <v>71</v>
      </c>
      <c r="AY498" s="182" t="s">
        <v>139</v>
      </c>
    </row>
    <row r="499" s="2" customFormat="1" ht="49.05" customHeight="1">
      <c r="A499" s="30"/>
      <c r="B499" s="163"/>
      <c r="C499" s="194" t="s">
        <v>832</v>
      </c>
      <c r="D499" s="194" t="s">
        <v>352</v>
      </c>
      <c r="E499" s="195" t="s">
        <v>833</v>
      </c>
      <c r="F499" s="196" t="s">
        <v>834</v>
      </c>
      <c r="G499" s="197" t="s">
        <v>165</v>
      </c>
      <c r="H499" s="198">
        <v>7</v>
      </c>
      <c r="I499" s="199">
        <v>4210</v>
      </c>
      <c r="J499" s="199">
        <f>ROUND(I499*H499,2)</f>
        <v>29470</v>
      </c>
      <c r="K499" s="200"/>
      <c r="L499" s="201"/>
      <c r="M499" s="202" t="s">
        <v>1</v>
      </c>
      <c r="N499" s="203" t="s">
        <v>36</v>
      </c>
      <c r="O499" s="173">
        <v>0</v>
      </c>
      <c r="P499" s="173">
        <f>O499*H499</f>
        <v>0</v>
      </c>
      <c r="Q499" s="173">
        <v>0.016</v>
      </c>
      <c r="R499" s="173">
        <f>Q499*H499</f>
        <v>0.112</v>
      </c>
      <c r="S499" s="173">
        <v>0</v>
      </c>
      <c r="T499" s="174">
        <f>S499*H499</f>
        <v>0</v>
      </c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R499" s="175" t="s">
        <v>303</v>
      </c>
      <c r="AT499" s="175" t="s">
        <v>352</v>
      </c>
      <c r="AU499" s="175" t="s">
        <v>80</v>
      </c>
      <c r="AY499" s="17" t="s">
        <v>139</v>
      </c>
      <c r="BE499" s="176">
        <f>IF(N499="základní",J499,0)</f>
        <v>29470</v>
      </c>
      <c r="BF499" s="176">
        <f>IF(N499="snížená",J499,0)</f>
        <v>0</v>
      </c>
      <c r="BG499" s="176">
        <f>IF(N499="zákl. přenesená",J499,0)</f>
        <v>0</v>
      </c>
      <c r="BH499" s="176">
        <f>IF(N499="sníž. přenesená",J499,0)</f>
        <v>0</v>
      </c>
      <c r="BI499" s="176">
        <f>IF(N499="nulová",J499,0)</f>
        <v>0</v>
      </c>
      <c r="BJ499" s="17" t="s">
        <v>76</v>
      </c>
      <c r="BK499" s="176">
        <f>ROUND(I499*H499,2)</f>
        <v>29470</v>
      </c>
      <c r="BL499" s="17" t="s">
        <v>231</v>
      </c>
      <c r="BM499" s="175" t="s">
        <v>835</v>
      </c>
    </row>
    <row r="500" s="2" customFormat="1" ht="24.15" customHeight="1">
      <c r="A500" s="30"/>
      <c r="B500" s="163"/>
      <c r="C500" s="164" t="s">
        <v>836</v>
      </c>
      <c r="D500" s="164" t="s">
        <v>141</v>
      </c>
      <c r="E500" s="165" t="s">
        <v>837</v>
      </c>
      <c r="F500" s="166" t="s">
        <v>838</v>
      </c>
      <c r="G500" s="167" t="s">
        <v>165</v>
      </c>
      <c r="H500" s="168">
        <v>3</v>
      </c>
      <c r="I500" s="169">
        <v>2110</v>
      </c>
      <c r="J500" s="169">
        <f>ROUND(I500*H500,2)</f>
        <v>6330</v>
      </c>
      <c r="K500" s="170"/>
      <c r="L500" s="31"/>
      <c r="M500" s="171" t="s">
        <v>1</v>
      </c>
      <c r="N500" s="172" t="s">
        <v>36</v>
      </c>
      <c r="O500" s="173">
        <v>3.794</v>
      </c>
      <c r="P500" s="173">
        <f>O500*H500</f>
        <v>11.382</v>
      </c>
      <c r="Q500" s="173">
        <v>0.00040000000000000002</v>
      </c>
      <c r="R500" s="173">
        <f>Q500*H500</f>
        <v>0.0012000000000000001</v>
      </c>
      <c r="S500" s="173">
        <v>0</v>
      </c>
      <c r="T500" s="174">
        <f>S500*H500</f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175" t="s">
        <v>231</v>
      </c>
      <c r="AT500" s="175" t="s">
        <v>141</v>
      </c>
      <c r="AU500" s="175" t="s">
        <v>80</v>
      </c>
      <c r="AY500" s="17" t="s">
        <v>139</v>
      </c>
      <c r="BE500" s="176">
        <f>IF(N500="základní",J500,0)</f>
        <v>6330</v>
      </c>
      <c r="BF500" s="176">
        <f>IF(N500="snížená",J500,0)</f>
        <v>0</v>
      </c>
      <c r="BG500" s="176">
        <f>IF(N500="zákl. přenesená",J500,0)</f>
        <v>0</v>
      </c>
      <c r="BH500" s="176">
        <f>IF(N500="sníž. přenesená",J500,0)</f>
        <v>0</v>
      </c>
      <c r="BI500" s="176">
        <f>IF(N500="nulová",J500,0)</f>
        <v>0</v>
      </c>
      <c r="BJ500" s="17" t="s">
        <v>76</v>
      </c>
      <c r="BK500" s="176">
        <f>ROUND(I500*H500,2)</f>
        <v>6330</v>
      </c>
      <c r="BL500" s="17" t="s">
        <v>231</v>
      </c>
      <c r="BM500" s="175" t="s">
        <v>839</v>
      </c>
    </row>
    <row r="501" s="13" customFormat="1">
      <c r="A501" s="13"/>
      <c r="B501" s="181"/>
      <c r="C501" s="13"/>
      <c r="D501" s="177" t="s">
        <v>148</v>
      </c>
      <c r="E501" s="182" t="s">
        <v>1</v>
      </c>
      <c r="F501" s="183" t="s">
        <v>801</v>
      </c>
      <c r="G501" s="13"/>
      <c r="H501" s="184">
        <v>2</v>
      </c>
      <c r="I501" s="13"/>
      <c r="J501" s="13"/>
      <c r="K501" s="13"/>
      <c r="L501" s="181"/>
      <c r="M501" s="185"/>
      <c r="N501" s="186"/>
      <c r="O501" s="186"/>
      <c r="P501" s="186"/>
      <c r="Q501" s="186"/>
      <c r="R501" s="186"/>
      <c r="S501" s="186"/>
      <c r="T501" s="18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2" t="s">
        <v>148</v>
      </c>
      <c r="AU501" s="182" t="s">
        <v>80</v>
      </c>
      <c r="AV501" s="13" t="s">
        <v>80</v>
      </c>
      <c r="AW501" s="13" t="s">
        <v>28</v>
      </c>
      <c r="AX501" s="13" t="s">
        <v>71</v>
      </c>
      <c r="AY501" s="182" t="s">
        <v>139</v>
      </c>
    </row>
    <row r="502" s="13" customFormat="1">
      <c r="A502" s="13"/>
      <c r="B502" s="181"/>
      <c r="C502" s="13"/>
      <c r="D502" s="177" t="s">
        <v>148</v>
      </c>
      <c r="E502" s="182" t="s">
        <v>1</v>
      </c>
      <c r="F502" s="183" t="s">
        <v>802</v>
      </c>
      <c r="G502" s="13"/>
      <c r="H502" s="184">
        <v>1</v>
      </c>
      <c r="I502" s="13"/>
      <c r="J502" s="13"/>
      <c r="K502" s="13"/>
      <c r="L502" s="181"/>
      <c r="M502" s="185"/>
      <c r="N502" s="186"/>
      <c r="O502" s="186"/>
      <c r="P502" s="186"/>
      <c r="Q502" s="186"/>
      <c r="R502" s="186"/>
      <c r="S502" s="186"/>
      <c r="T502" s="18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2" t="s">
        <v>148</v>
      </c>
      <c r="AU502" s="182" t="s">
        <v>80</v>
      </c>
      <c r="AV502" s="13" t="s">
        <v>80</v>
      </c>
      <c r="AW502" s="13" t="s">
        <v>28</v>
      </c>
      <c r="AX502" s="13" t="s">
        <v>71</v>
      </c>
      <c r="AY502" s="182" t="s">
        <v>139</v>
      </c>
    </row>
    <row r="503" s="2" customFormat="1" ht="55.5" customHeight="1">
      <c r="A503" s="30"/>
      <c r="B503" s="163"/>
      <c r="C503" s="194" t="s">
        <v>840</v>
      </c>
      <c r="D503" s="194" t="s">
        <v>352</v>
      </c>
      <c r="E503" s="195" t="s">
        <v>841</v>
      </c>
      <c r="F503" s="196" t="s">
        <v>842</v>
      </c>
      <c r="G503" s="197" t="s">
        <v>165</v>
      </c>
      <c r="H503" s="198">
        <v>3</v>
      </c>
      <c r="I503" s="199">
        <v>6470</v>
      </c>
      <c r="J503" s="199">
        <f>ROUND(I503*H503,2)</f>
        <v>19410</v>
      </c>
      <c r="K503" s="200"/>
      <c r="L503" s="201"/>
      <c r="M503" s="202" t="s">
        <v>1</v>
      </c>
      <c r="N503" s="203" t="s">
        <v>36</v>
      </c>
      <c r="O503" s="173">
        <v>0</v>
      </c>
      <c r="P503" s="173">
        <f>O503*H503</f>
        <v>0</v>
      </c>
      <c r="Q503" s="173">
        <v>0.016</v>
      </c>
      <c r="R503" s="173">
        <f>Q503*H503</f>
        <v>0.048000000000000001</v>
      </c>
      <c r="S503" s="173">
        <v>0</v>
      </c>
      <c r="T503" s="174">
        <f>S503*H503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75" t="s">
        <v>303</v>
      </c>
      <c r="AT503" s="175" t="s">
        <v>352</v>
      </c>
      <c r="AU503" s="175" t="s">
        <v>80</v>
      </c>
      <c r="AY503" s="17" t="s">
        <v>139</v>
      </c>
      <c r="BE503" s="176">
        <f>IF(N503="základní",J503,0)</f>
        <v>19410</v>
      </c>
      <c r="BF503" s="176">
        <f>IF(N503="snížená",J503,0)</f>
        <v>0</v>
      </c>
      <c r="BG503" s="176">
        <f>IF(N503="zákl. přenesená",J503,0)</f>
        <v>0</v>
      </c>
      <c r="BH503" s="176">
        <f>IF(N503="sníž. přenesená",J503,0)</f>
        <v>0</v>
      </c>
      <c r="BI503" s="176">
        <f>IF(N503="nulová",J503,0)</f>
        <v>0</v>
      </c>
      <c r="BJ503" s="17" t="s">
        <v>76</v>
      </c>
      <c r="BK503" s="176">
        <f>ROUND(I503*H503,2)</f>
        <v>19410</v>
      </c>
      <c r="BL503" s="17" t="s">
        <v>231</v>
      </c>
      <c r="BM503" s="175" t="s">
        <v>843</v>
      </c>
    </row>
    <row r="504" s="2" customFormat="1" ht="24.15" customHeight="1">
      <c r="A504" s="30"/>
      <c r="B504" s="163"/>
      <c r="C504" s="164" t="s">
        <v>844</v>
      </c>
      <c r="D504" s="164" t="s">
        <v>141</v>
      </c>
      <c r="E504" s="165" t="s">
        <v>845</v>
      </c>
      <c r="F504" s="166" t="s">
        <v>846</v>
      </c>
      <c r="G504" s="167" t="s">
        <v>144</v>
      </c>
      <c r="H504" s="168">
        <v>8.7669999999999995</v>
      </c>
      <c r="I504" s="169">
        <v>1310</v>
      </c>
      <c r="J504" s="169">
        <f>ROUND(I504*H504,2)</f>
        <v>11484.77</v>
      </c>
      <c r="K504" s="170"/>
      <c r="L504" s="31"/>
      <c r="M504" s="171" t="s">
        <v>1</v>
      </c>
      <c r="N504" s="172" t="s">
        <v>36</v>
      </c>
      <c r="O504" s="173">
        <v>2.4209999999999998</v>
      </c>
      <c r="P504" s="173">
        <f>O504*H504</f>
        <v>21.224906999999998</v>
      </c>
      <c r="Q504" s="173">
        <v>0</v>
      </c>
      <c r="R504" s="173">
        <f>Q504*H504</f>
        <v>0</v>
      </c>
      <c r="S504" s="173">
        <v>0</v>
      </c>
      <c r="T504" s="174">
        <f>S504*H504</f>
        <v>0</v>
      </c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R504" s="175" t="s">
        <v>231</v>
      </c>
      <c r="AT504" s="175" t="s">
        <v>141</v>
      </c>
      <c r="AU504" s="175" t="s">
        <v>80</v>
      </c>
      <c r="AY504" s="17" t="s">
        <v>139</v>
      </c>
      <c r="BE504" s="176">
        <f>IF(N504="základní",J504,0)</f>
        <v>11484.77</v>
      </c>
      <c r="BF504" s="176">
        <f>IF(N504="snížená",J504,0)</f>
        <v>0</v>
      </c>
      <c r="BG504" s="176">
        <f>IF(N504="zákl. přenesená",J504,0)</f>
        <v>0</v>
      </c>
      <c r="BH504" s="176">
        <f>IF(N504="sníž. přenesená",J504,0)</f>
        <v>0</v>
      </c>
      <c r="BI504" s="176">
        <f>IF(N504="nulová",J504,0)</f>
        <v>0</v>
      </c>
      <c r="BJ504" s="17" t="s">
        <v>76</v>
      </c>
      <c r="BK504" s="176">
        <f>ROUND(I504*H504,2)</f>
        <v>11484.77</v>
      </c>
      <c r="BL504" s="17" t="s">
        <v>231</v>
      </c>
      <c r="BM504" s="175" t="s">
        <v>847</v>
      </c>
    </row>
    <row r="505" s="2" customFormat="1" ht="24.15" customHeight="1">
      <c r="A505" s="30"/>
      <c r="B505" s="163"/>
      <c r="C505" s="164" t="s">
        <v>848</v>
      </c>
      <c r="D505" s="164" t="s">
        <v>141</v>
      </c>
      <c r="E505" s="165" t="s">
        <v>849</v>
      </c>
      <c r="F505" s="166" t="s">
        <v>850</v>
      </c>
      <c r="G505" s="167" t="s">
        <v>144</v>
      </c>
      <c r="H505" s="168">
        <v>8.7669999999999995</v>
      </c>
      <c r="I505" s="169">
        <v>738</v>
      </c>
      <c r="J505" s="169">
        <f>ROUND(I505*H505,2)</f>
        <v>6470.0500000000002</v>
      </c>
      <c r="K505" s="170"/>
      <c r="L505" s="31"/>
      <c r="M505" s="171" t="s">
        <v>1</v>
      </c>
      <c r="N505" s="172" t="s">
        <v>36</v>
      </c>
      <c r="O505" s="173">
        <v>1.45</v>
      </c>
      <c r="P505" s="173">
        <f>O505*H505</f>
        <v>12.712149999999999</v>
      </c>
      <c r="Q505" s="173">
        <v>0</v>
      </c>
      <c r="R505" s="173">
        <f>Q505*H505</f>
        <v>0</v>
      </c>
      <c r="S505" s="173">
        <v>0</v>
      </c>
      <c r="T505" s="174">
        <f>S505*H505</f>
        <v>0</v>
      </c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R505" s="175" t="s">
        <v>231</v>
      </c>
      <c r="AT505" s="175" t="s">
        <v>141</v>
      </c>
      <c r="AU505" s="175" t="s">
        <v>80</v>
      </c>
      <c r="AY505" s="17" t="s">
        <v>139</v>
      </c>
      <c r="BE505" s="176">
        <f>IF(N505="základní",J505,0)</f>
        <v>6470.0500000000002</v>
      </c>
      <c r="BF505" s="176">
        <f>IF(N505="snížená",J505,0)</f>
        <v>0</v>
      </c>
      <c r="BG505" s="176">
        <f>IF(N505="zákl. přenesená",J505,0)</f>
        <v>0</v>
      </c>
      <c r="BH505" s="176">
        <f>IF(N505="sníž. přenesená",J505,0)</f>
        <v>0</v>
      </c>
      <c r="BI505" s="176">
        <f>IF(N505="nulová",J505,0)</f>
        <v>0</v>
      </c>
      <c r="BJ505" s="17" t="s">
        <v>76</v>
      </c>
      <c r="BK505" s="176">
        <f>ROUND(I505*H505,2)</f>
        <v>6470.0500000000002</v>
      </c>
      <c r="BL505" s="17" t="s">
        <v>231</v>
      </c>
      <c r="BM505" s="175" t="s">
        <v>851</v>
      </c>
    </row>
    <row r="506" s="12" customFormat="1" ht="22.8" customHeight="1">
      <c r="A506" s="12"/>
      <c r="B506" s="151"/>
      <c r="C506" s="12"/>
      <c r="D506" s="152" t="s">
        <v>70</v>
      </c>
      <c r="E506" s="161" t="s">
        <v>852</v>
      </c>
      <c r="F506" s="161" t="s">
        <v>853</v>
      </c>
      <c r="G506" s="12"/>
      <c r="H506" s="12"/>
      <c r="I506" s="12"/>
      <c r="J506" s="162">
        <f>BK506</f>
        <v>304602.22000000003</v>
      </c>
      <c r="K506" s="12"/>
      <c r="L506" s="151"/>
      <c r="M506" s="155"/>
      <c r="N506" s="156"/>
      <c r="O506" s="156"/>
      <c r="P506" s="157">
        <f>SUM(P507:P514)</f>
        <v>20.895492000000001</v>
      </c>
      <c r="Q506" s="156"/>
      <c r="R506" s="157">
        <f>SUM(R507:R514)</f>
        <v>1.051561</v>
      </c>
      <c r="S506" s="156"/>
      <c r="T506" s="158">
        <f>SUM(T507:T514)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52" t="s">
        <v>80</v>
      </c>
      <c r="AT506" s="159" t="s">
        <v>70</v>
      </c>
      <c r="AU506" s="159" t="s">
        <v>76</v>
      </c>
      <c r="AY506" s="152" t="s">
        <v>139</v>
      </c>
      <c r="BK506" s="160">
        <f>SUM(BK507:BK514)</f>
        <v>304602.22000000003</v>
      </c>
    </row>
    <row r="507" s="2" customFormat="1" ht="33" customHeight="1">
      <c r="A507" s="30"/>
      <c r="B507" s="163"/>
      <c r="C507" s="164" t="s">
        <v>854</v>
      </c>
      <c r="D507" s="164" t="s">
        <v>141</v>
      </c>
      <c r="E507" s="165" t="s">
        <v>855</v>
      </c>
      <c r="F507" s="166" t="s">
        <v>856</v>
      </c>
      <c r="G507" s="167" t="s">
        <v>165</v>
      </c>
      <c r="H507" s="168">
        <v>1</v>
      </c>
      <c r="I507" s="169">
        <v>8710</v>
      </c>
      <c r="J507" s="169">
        <f>ROUND(I507*H507,2)</f>
        <v>8710</v>
      </c>
      <c r="K507" s="170"/>
      <c r="L507" s="31"/>
      <c r="M507" s="171" t="s">
        <v>1</v>
      </c>
      <c r="N507" s="172" t="s">
        <v>36</v>
      </c>
      <c r="O507" s="173">
        <v>14.75</v>
      </c>
      <c r="P507" s="173">
        <f>O507*H507</f>
        <v>14.75</v>
      </c>
      <c r="Q507" s="173">
        <v>1</v>
      </c>
      <c r="R507" s="173">
        <f>Q507*H507</f>
        <v>1</v>
      </c>
      <c r="S507" s="173">
        <v>0</v>
      </c>
      <c r="T507" s="174">
        <f>S507*H507</f>
        <v>0</v>
      </c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R507" s="175" t="s">
        <v>231</v>
      </c>
      <c r="AT507" s="175" t="s">
        <v>141</v>
      </c>
      <c r="AU507" s="175" t="s">
        <v>80</v>
      </c>
      <c r="AY507" s="17" t="s">
        <v>139</v>
      </c>
      <c r="BE507" s="176">
        <f>IF(N507="základní",J507,0)</f>
        <v>8710</v>
      </c>
      <c r="BF507" s="176">
        <f>IF(N507="snížená",J507,0)</f>
        <v>0</v>
      </c>
      <c r="BG507" s="176">
        <f>IF(N507="zákl. přenesená",J507,0)</f>
        <v>0</v>
      </c>
      <c r="BH507" s="176">
        <f>IF(N507="sníž. přenesená",J507,0)</f>
        <v>0</v>
      </c>
      <c r="BI507" s="176">
        <f>IF(N507="nulová",J507,0)</f>
        <v>0</v>
      </c>
      <c r="BJ507" s="17" t="s">
        <v>76</v>
      </c>
      <c r="BK507" s="176">
        <f>ROUND(I507*H507,2)</f>
        <v>8710</v>
      </c>
      <c r="BL507" s="17" t="s">
        <v>231</v>
      </c>
      <c r="BM507" s="175" t="s">
        <v>857</v>
      </c>
    </row>
    <row r="508" s="2" customFormat="1" ht="44.25" customHeight="1">
      <c r="A508" s="30"/>
      <c r="B508" s="163"/>
      <c r="C508" s="194" t="s">
        <v>858</v>
      </c>
      <c r="D508" s="194" t="s">
        <v>352</v>
      </c>
      <c r="E508" s="195" t="s">
        <v>859</v>
      </c>
      <c r="F508" s="196" t="s">
        <v>860</v>
      </c>
      <c r="G508" s="197" t="s">
        <v>165</v>
      </c>
      <c r="H508" s="198">
        <v>1</v>
      </c>
      <c r="I508" s="199">
        <v>178450</v>
      </c>
      <c r="J508" s="199">
        <f>ROUND(I508*H508,2)</f>
        <v>178450</v>
      </c>
      <c r="K508" s="200"/>
      <c r="L508" s="201"/>
      <c r="M508" s="202" t="s">
        <v>1</v>
      </c>
      <c r="N508" s="203" t="s">
        <v>36</v>
      </c>
      <c r="O508" s="173">
        <v>0</v>
      </c>
      <c r="P508" s="173">
        <f>O508*H508</f>
        <v>0</v>
      </c>
      <c r="Q508" s="173">
        <v>0.050880000000000002</v>
      </c>
      <c r="R508" s="173">
        <f>Q508*H508</f>
        <v>0.050880000000000002</v>
      </c>
      <c r="S508" s="173">
        <v>0</v>
      </c>
      <c r="T508" s="174">
        <f>S508*H508</f>
        <v>0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175" t="s">
        <v>303</v>
      </c>
      <c r="AT508" s="175" t="s">
        <v>352</v>
      </c>
      <c r="AU508" s="175" t="s">
        <v>80</v>
      </c>
      <c r="AY508" s="17" t="s">
        <v>139</v>
      </c>
      <c r="BE508" s="176">
        <f>IF(N508="základní",J508,0)</f>
        <v>178450</v>
      </c>
      <c r="BF508" s="176">
        <f>IF(N508="snížená",J508,0)</f>
        <v>0</v>
      </c>
      <c r="BG508" s="176">
        <f>IF(N508="zákl. přenesená",J508,0)</f>
        <v>0</v>
      </c>
      <c r="BH508" s="176">
        <f>IF(N508="sníž. přenesená",J508,0)</f>
        <v>0</v>
      </c>
      <c r="BI508" s="176">
        <f>IF(N508="nulová",J508,0)</f>
        <v>0</v>
      </c>
      <c r="BJ508" s="17" t="s">
        <v>76</v>
      </c>
      <c r="BK508" s="176">
        <f>ROUND(I508*H508,2)</f>
        <v>178450</v>
      </c>
      <c r="BL508" s="17" t="s">
        <v>231</v>
      </c>
      <c r="BM508" s="175" t="s">
        <v>861</v>
      </c>
    </row>
    <row r="509" s="2" customFormat="1">
      <c r="A509" s="30"/>
      <c r="B509" s="31"/>
      <c r="C509" s="30"/>
      <c r="D509" s="177" t="s">
        <v>146</v>
      </c>
      <c r="E509" s="30"/>
      <c r="F509" s="178" t="s">
        <v>862</v>
      </c>
      <c r="G509" s="30"/>
      <c r="H509" s="30"/>
      <c r="I509" s="30"/>
      <c r="J509" s="30"/>
      <c r="K509" s="30"/>
      <c r="L509" s="31"/>
      <c r="M509" s="179"/>
      <c r="N509" s="180"/>
      <c r="O509" s="68"/>
      <c r="P509" s="68"/>
      <c r="Q509" s="68"/>
      <c r="R509" s="68"/>
      <c r="S509" s="68"/>
      <c r="T509" s="69"/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T509" s="17" t="s">
        <v>146</v>
      </c>
      <c r="AU509" s="17" t="s">
        <v>80</v>
      </c>
    </row>
    <row r="510" s="2" customFormat="1" ht="44.25" customHeight="1">
      <c r="A510" s="30"/>
      <c r="B510" s="163"/>
      <c r="C510" s="164" t="s">
        <v>863</v>
      </c>
      <c r="D510" s="164" t="s">
        <v>141</v>
      </c>
      <c r="E510" s="165" t="s">
        <v>864</v>
      </c>
      <c r="F510" s="166" t="s">
        <v>865</v>
      </c>
      <c r="G510" s="167" t="s">
        <v>165</v>
      </c>
      <c r="H510" s="168">
        <v>6</v>
      </c>
      <c r="I510" s="169">
        <v>15800</v>
      </c>
      <c r="J510" s="169">
        <f>ROUND(I510*H510,2)</f>
        <v>94800</v>
      </c>
      <c r="K510" s="170"/>
      <c r="L510" s="31"/>
      <c r="M510" s="171" t="s">
        <v>1</v>
      </c>
      <c r="N510" s="172" t="s">
        <v>36</v>
      </c>
      <c r="O510" s="173">
        <v>0.13400000000000001</v>
      </c>
      <c r="P510" s="173">
        <f>O510*H510</f>
        <v>0.80400000000000005</v>
      </c>
      <c r="Q510" s="173">
        <v>6.0000000000000002E-05</v>
      </c>
      <c r="R510" s="173">
        <f>Q510*H510</f>
        <v>0.00036000000000000002</v>
      </c>
      <c r="S510" s="173">
        <v>0</v>
      </c>
      <c r="T510" s="174">
        <f>S510*H510</f>
        <v>0</v>
      </c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R510" s="175" t="s">
        <v>231</v>
      </c>
      <c r="AT510" s="175" t="s">
        <v>141</v>
      </c>
      <c r="AU510" s="175" t="s">
        <v>80</v>
      </c>
      <c r="AY510" s="17" t="s">
        <v>139</v>
      </c>
      <c r="BE510" s="176">
        <f>IF(N510="základní",J510,0)</f>
        <v>94800</v>
      </c>
      <c r="BF510" s="176">
        <f>IF(N510="snížená",J510,0)</f>
        <v>0</v>
      </c>
      <c r="BG510" s="176">
        <f>IF(N510="zákl. přenesená",J510,0)</f>
        <v>0</v>
      </c>
      <c r="BH510" s="176">
        <f>IF(N510="sníž. přenesená",J510,0)</f>
        <v>0</v>
      </c>
      <c r="BI510" s="176">
        <f>IF(N510="nulová",J510,0)</f>
        <v>0</v>
      </c>
      <c r="BJ510" s="17" t="s">
        <v>76</v>
      </c>
      <c r="BK510" s="176">
        <f>ROUND(I510*H510,2)</f>
        <v>94800</v>
      </c>
      <c r="BL510" s="17" t="s">
        <v>231</v>
      </c>
      <c r="BM510" s="175" t="s">
        <v>866</v>
      </c>
    </row>
    <row r="511" s="2" customFormat="1" ht="37.8" customHeight="1">
      <c r="A511" s="30"/>
      <c r="B511" s="163"/>
      <c r="C511" s="164" t="s">
        <v>867</v>
      </c>
      <c r="D511" s="164" t="s">
        <v>141</v>
      </c>
      <c r="E511" s="165" t="s">
        <v>868</v>
      </c>
      <c r="F511" s="166" t="s">
        <v>869</v>
      </c>
      <c r="G511" s="167" t="s">
        <v>390</v>
      </c>
      <c r="H511" s="168">
        <v>4.3499999999999996</v>
      </c>
      <c r="I511" s="169">
        <v>3740</v>
      </c>
      <c r="J511" s="169">
        <f>ROUND(I511*H511,2)</f>
        <v>16269</v>
      </c>
      <c r="K511" s="170"/>
      <c r="L511" s="31"/>
      <c r="M511" s="171" t="s">
        <v>1</v>
      </c>
      <c r="N511" s="172" t="s">
        <v>36</v>
      </c>
      <c r="O511" s="173">
        <v>0.13400000000000001</v>
      </c>
      <c r="P511" s="173">
        <f>O511*H511</f>
        <v>0.58289999999999997</v>
      </c>
      <c r="Q511" s="173">
        <v>6.0000000000000002E-05</v>
      </c>
      <c r="R511" s="173">
        <f>Q511*H511</f>
        <v>0.000261</v>
      </c>
      <c r="S511" s="173">
        <v>0</v>
      </c>
      <c r="T511" s="174">
        <f>S511*H511</f>
        <v>0</v>
      </c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R511" s="175" t="s">
        <v>231</v>
      </c>
      <c r="AT511" s="175" t="s">
        <v>141</v>
      </c>
      <c r="AU511" s="175" t="s">
        <v>80</v>
      </c>
      <c r="AY511" s="17" t="s">
        <v>139</v>
      </c>
      <c r="BE511" s="176">
        <f>IF(N511="základní",J511,0)</f>
        <v>16269</v>
      </c>
      <c r="BF511" s="176">
        <f>IF(N511="snížená",J511,0)</f>
        <v>0</v>
      </c>
      <c r="BG511" s="176">
        <f>IF(N511="zákl. přenesená",J511,0)</f>
        <v>0</v>
      </c>
      <c r="BH511" s="176">
        <f>IF(N511="sníž. přenesená",J511,0)</f>
        <v>0</v>
      </c>
      <c r="BI511" s="176">
        <f>IF(N511="nulová",J511,0)</f>
        <v>0</v>
      </c>
      <c r="BJ511" s="17" t="s">
        <v>76</v>
      </c>
      <c r="BK511" s="176">
        <f>ROUND(I511*H511,2)</f>
        <v>16269</v>
      </c>
      <c r="BL511" s="17" t="s">
        <v>231</v>
      </c>
      <c r="BM511" s="175" t="s">
        <v>870</v>
      </c>
    </row>
    <row r="512" s="2" customFormat="1" ht="37.8" customHeight="1">
      <c r="A512" s="30"/>
      <c r="B512" s="163"/>
      <c r="C512" s="164" t="s">
        <v>871</v>
      </c>
      <c r="D512" s="164" t="s">
        <v>141</v>
      </c>
      <c r="E512" s="165" t="s">
        <v>872</v>
      </c>
      <c r="F512" s="166" t="s">
        <v>873</v>
      </c>
      <c r="G512" s="167" t="s">
        <v>165</v>
      </c>
      <c r="H512" s="168">
        <v>1</v>
      </c>
      <c r="I512" s="169">
        <v>3840</v>
      </c>
      <c r="J512" s="169">
        <f>ROUND(I512*H512,2)</f>
        <v>3840</v>
      </c>
      <c r="K512" s="170"/>
      <c r="L512" s="31"/>
      <c r="M512" s="171" t="s">
        <v>1</v>
      </c>
      <c r="N512" s="172" t="s">
        <v>36</v>
      </c>
      <c r="O512" s="173">
        <v>0.13400000000000001</v>
      </c>
      <c r="P512" s="173">
        <f>O512*H512</f>
        <v>0.13400000000000001</v>
      </c>
      <c r="Q512" s="173">
        <v>6.0000000000000002E-05</v>
      </c>
      <c r="R512" s="173">
        <f>Q512*H512</f>
        <v>6.0000000000000002E-05</v>
      </c>
      <c r="S512" s="173">
        <v>0</v>
      </c>
      <c r="T512" s="174">
        <f>S512*H512</f>
        <v>0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175" t="s">
        <v>231</v>
      </c>
      <c r="AT512" s="175" t="s">
        <v>141</v>
      </c>
      <c r="AU512" s="175" t="s">
        <v>80</v>
      </c>
      <c r="AY512" s="17" t="s">
        <v>139</v>
      </c>
      <c r="BE512" s="176">
        <f>IF(N512="základní",J512,0)</f>
        <v>3840</v>
      </c>
      <c r="BF512" s="176">
        <f>IF(N512="snížená",J512,0)</f>
        <v>0</v>
      </c>
      <c r="BG512" s="176">
        <f>IF(N512="zákl. přenesená",J512,0)</f>
        <v>0</v>
      </c>
      <c r="BH512" s="176">
        <f>IF(N512="sníž. přenesená",J512,0)</f>
        <v>0</v>
      </c>
      <c r="BI512" s="176">
        <f>IF(N512="nulová",J512,0)</f>
        <v>0</v>
      </c>
      <c r="BJ512" s="17" t="s">
        <v>76</v>
      </c>
      <c r="BK512" s="176">
        <f>ROUND(I512*H512,2)</f>
        <v>3840</v>
      </c>
      <c r="BL512" s="17" t="s">
        <v>231</v>
      </c>
      <c r="BM512" s="175" t="s">
        <v>874</v>
      </c>
    </row>
    <row r="513" s="2" customFormat="1" ht="24.15" customHeight="1">
      <c r="A513" s="30"/>
      <c r="B513" s="163"/>
      <c r="C513" s="164" t="s">
        <v>875</v>
      </c>
      <c r="D513" s="164" t="s">
        <v>141</v>
      </c>
      <c r="E513" s="165" t="s">
        <v>876</v>
      </c>
      <c r="F513" s="166" t="s">
        <v>877</v>
      </c>
      <c r="G513" s="167" t="s">
        <v>144</v>
      </c>
      <c r="H513" s="168">
        <v>1.0520000000000001</v>
      </c>
      <c r="I513" s="169">
        <v>1700</v>
      </c>
      <c r="J513" s="169">
        <f>ROUND(I513*H513,2)</f>
        <v>1788.4000000000001</v>
      </c>
      <c r="K513" s="170"/>
      <c r="L513" s="31"/>
      <c r="M513" s="171" t="s">
        <v>1</v>
      </c>
      <c r="N513" s="172" t="s">
        <v>36</v>
      </c>
      <c r="O513" s="173">
        <v>3.0059999999999998</v>
      </c>
      <c r="P513" s="173">
        <f>O513*H513</f>
        <v>3.162312</v>
      </c>
      <c r="Q513" s="173">
        <v>0</v>
      </c>
      <c r="R513" s="173">
        <f>Q513*H513</f>
        <v>0</v>
      </c>
      <c r="S513" s="173">
        <v>0</v>
      </c>
      <c r="T513" s="174">
        <f>S513*H513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75" t="s">
        <v>231</v>
      </c>
      <c r="AT513" s="175" t="s">
        <v>141</v>
      </c>
      <c r="AU513" s="175" t="s">
        <v>80</v>
      </c>
      <c r="AY513" s="17" t="s">
        <v>139</v>
      </c>
      <c r="BE513" s="176">
        <f>IF(N513="základní",J513,0)</f>
        <v>1788.4000000000001</v>
      </c>
      <c r="BF513" s="176">
        <f>IF(N513="snížená",J513,0)</f>
        <v>0</v>
      </c>
      <c r="BG513" s="176">
        <f>IF(N513="zákl. přenesená",J513,0)</f>
        <v>0</v>
      </c>
      <c r="BH513" s="176">
        <f>IF(N513="sníž. přenesená",J513,0)</f>
        <v>0</v>
      </c>
      <c r="BI513" s="176">
        <f>IF(N513="nulová",J513,0)</f>
        <v>0</v>
      </c>
      <c r="BJ513" s="17" t="s">
        <v>76</v>
      </c>
      <c r="BK513" s="176">
        <f>ROUND(I513*H513,2)</f>
        <v>1788.4000000000001</v>
      </c>
      <c r="BL513" s="17" t="s">
        <v>231</v>
      </c>
      <c r="BM513" s="175" t="s">
        <v>878</v>
      </c>
    </row>
    <row r="514" s="2" customFormat="1" ht="24.15" customHeight="1">
      <c r="A514" s="30"/>
      <c r="B514" s="163"/>
      <c r="C514" s="164" t="s">
        <v>879</v>
      </c>
      <c r="D514" s="164" t="s">
        <v>141</v>
      </c>
      <c r="E514" s="165" t="s">
        <v>880</v>
      </c>
      <c r="F514" s="166" t="s">
        <v>881</v>
      </c>
      <c r="G514" s="167" t="s">
        <v>144</v>
      </c>
      <c r="H514" s="168">
        <v>1.0520000000000001</v>
      </c>
      <c r="I514" s="169">
        <v>708</v>
      </c>
      <c r="J514" s="169">
        <f>ROUND(I514*H514,2)</f>
        <v>744.82000000000005</v>
      </c>
      <c r="K514" s="170"/>
      <c r="L514" s="31"/>
      <c r="M514" s="171" t="s">
        <v>1</v>
      </c>
      <c r="N514" s="172" t="s">
        <v>36</v>
      </c>
      <c r="O514" s="173">
        <v>1.3899999999999999</v>
      </c>
      <c r="P514" s="173">
        <f>O514*H514</f>
        <v>1.46228</v>
      </c>
      <c r="Q514" s="173">
        <v>0</v>
      </c>
      <c r="R514" s="173">
        <f>Q514*H514</f>
        <v>0</v>
      </c>
      <c r="S514" s="173">
        <v>0</v>
      </c>
      <c r="T514" s="174">
        <f>S514*H514</f>
        <v>0</v>
      </c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R514" s="175" t="s">
        <v>231</v>
      </c>
      <c r="AT514" s="175" t="s">
        <v>141</v>
      </c>
      <c r="AU514" s="175" t="s">
        <v>80</v>
      </c>
      <c r="AY514" s="17" t="s">
        <v>139</v>
      </c>
      <c r="BE514" s="176">
        <f>IF(N514="základní",J514,0)</f>
        <v>744.82000000000005</v>
      </c>
      <c r="BF514" s="176">
        <f>IF(N514="snížená",J514,0)</f>
        <v>0</v>
      </c>
      <c r="BG514" s="176">
        <f>IF(N514="zákl. přenesená",J514,0)</f>
        <v>0</v>
      </c>
      <c r="BH514" s="176">
        <f>IF(N514="sníž. přenesená",J514,0)</f>
        <v>0</v>
      </c>
      <c r="BI514" s="176">
        <f>IF(N514="nulová",J514,0)</f>
        <v>0</v>
      </c>
      <c r="BJ514" s="17" t="s">
        <v>76</v>
      </c>
      <c r="BK514" s="176">
        <f>ROUND(I514*H514,2)</f>
        <v>744.82000000000005</v>
      </c>
      <c r="BL514" s="17" t="s">
        <v>231</v>
      </c>
      <c r="BM514" s="175" t="s">
        <v>882</v>
      </c>
    </row>
    <row r="515" s="12" customFormat="1" ht="22.8" customHeight="1">
      <c r="A515" s="12"/>
      <c r="B515" s="151"/>
      <c r="C515" s="12"/>
      <c r="D515" s="152" t="s">
        <v>70</v>
      </c>
      <c r="E515" s="161" t="s">
        <v>883</v>
      </c>
      <c r="F515" s="161" t="s">
        <v>884</v>
      </c>
      <c r="G515" s="12"/>
      <c r="H515" s="12"/>
      <c r="I515" s="12"/>
      <c r="J515" s="162">
        <f>BK515</f>
        <v>81256.910000000003</v>
      </c>
      <c r="K515" s="12"/>
      <c r="L515" s="151"/>
      <c r="M515" s="155"/>
      <c r="N515" s="156"/>
      <c r="O515" s="156"/>
      <c r="P515" s="157">
        <f>SUM(P516:P536)</f>
        <v>55.473714999999999</v>
      </c>
      <c r="Q515" s="156"/>
      <c r="R515" s="157">
        <f>SUM(R516:R536)</f>
        <v>1.3318190499999998</v>
      </c>
      <c r="S515" s="156"/>
      <c r="T515" s="158">
        <f>SUM(T516:T536)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152" t="s">
        <v>80</v>
      </c>
      <c r="AT515" s="159" t="s">
        <v>70</v>
      </c>
      <c r="AU515" s="159" t="s">
        <v>76</v>
      </c>
      <c r="AY515" s="152" t="s">
        <v>139</v>
      </c>
      <c r="BK515" s="160">
        <f>SUM(BK516:BK536)</f>
        <v>81256.910000000003</v>
      </c>
    </row>
    <row r="516" s="2" customFormat="1" ht="16.5" customHeight="1">
      <c r="A516" s="30"/>
      <c r="B516" s="163"/>
      <c r="C516" s="164" t="s">
        <v>885</v>
      </c>
      <c r="D516" s="164" t="s">
        <v>141</v>
      </c>
      <c r="E516" s="165" t="s">
        <v>886</v>
      </c>
      <c r="F516" s="166" t="s">
        <v>887</v>
      </c>
      <c r="G516" s="167" t="s">
        <v>160</v>
      </c>
      <c r="H516" s="168">
        <v>46.505000000000003</v>
      </c>
      <c r="I516" s="169">
        <v>15.699999999999999</v>
      </c>
      <c r="J516" s="169">
        <f>ROUND(I516*H516,2)</f>
        <v>730.13</v>
      </c>
      <c r="K516" s="170"/>
      <c r="L516" s="31"/>
      <c r="M516" s="171" t="s">
        <v>1</v>
      </c>
      <c r="N516" s="172" t="s">
        <v>36</v>
      </c>
      <c r="O516" s="173">
        <v>0.024</v>
      </c>
      <c r="P516" s="173">
        <f>O516*H516</f>
        <v>1.11612</v>
      </c>
      <c r="Q516" s="173">
        <v>0</v>
      </c>
      <c r="R516" s="173">
        <f>Q516*H516</f>
        <v>0</v>
      </c>
      <c r="S516" s="173">
        <v>0</v>
      </c>
      <c r="T516" s="174">
        <f>S516*H516</f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75" t="s">
        <v>231</v>
      </c>
      <c r="AT516" s="175" t="s">
        <v>141</v>
      </c>
      <c r="AU516" s="175" t="s">
        <v>80</v>
      </c>
      <c r="AY516" s="17" t="s">
        <v>139</v>
      </c>
      <c r="BE516" s="176">
        <f>IF(N516="základní",J516,0)</f>
        <v>730.13</v>
      </c>
      <c r="BF516" s="176">
        <f>IF(N516="snížená",J516,0)</f>
        <v>0</v>
      </c>
      <c r="BG516" s="176">
        <f>IF(N516="zákl. přenesená",J516,0)</f>
        <v>0</v>
      </c>
      <c r="BH516" s="176">
        <f>IF(N516="sníž. přenesená",J516,0)</f>
        <v>0</v>
      </c>
      <c r="BI516" s="176">
        <f>IF(N516="nulová",J516,0)</f>
        <v>0</v>
      </c>
      <c r="BJ516" s="17" t="s">
        <v>76</v>
      </c>
      <c r="BK516" s="176">
        <f>ROUND(I516*H516,2)</f>
        <v>730.13</v>
      </c>
      <c r="BL516" s="17" t="s">
        <v>231</v>
      </c>
      <c r="BM516" s="175" t="s">
        <v>888</v>
      </c>
    </row>
    <row r="517" s="13" customFormat="1">
      <c r="A517" s="13"/>
      <c r="B517" s="181"/>
      <c r="C517" s="13"/>
      <c r="D517" s="177" t="s">
        <v>148</v>
      </c>
      <c r="E517" s="182" t="s">
        <v>1</v>
      </c>
      <c r="F517" s="183" t="s">
        <v>889</v>
      </c>
      <c r="G517" s="13"/>
      <c r="H517" s="184">
        <v>39.229999999999997</v>
      </c>
      <c r="I517" s="13"/>
      <c r="J517" s="13"/>
      <c r="K517" s="13"/>
      <c r="L517" s="181"/>
      <c r="M517" s="185"/>
      <c r="N517" s="186"/>
      <c r="O517" s="186"/>
      <c r="P517" s="186"/>
      <c r="Q517" s="186"/>
      <c r="R517" s="186"/>
      <c r="S517" s="186"/>
      <c r="T517" s="18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2" t="s">
        <v>148</v>
      </c>
      <c r="AU517" s="182" t="s">
        <v>80</v>
      </c>
      <c r="AV517" s="13" t="s">
        <v>80</v>
      </c>
      <c r="AW517" s="13" t="s">
        <v>28</v>
      </c>
      <c r="AX517" s="13" t="s">
        <v>71</v>
      </c>
      <c r="AY517" s="182" t="s">
        <v>139</v>
      </c>
    </row>
    <row r="518" s="13" customFormat="1">
      <c r="A518" s="13"/>
      <c r="B518" s="181"/>
      <c r="C518" s="13"/>
      <c r="D518" s="177" t="s">
        <v>148</v>
      </c>
      <c r="E518" s="182" t="s">
        <v>1</v>
      </c>
      <c r="F518" s="183" t="s">
        <v>890</v>
      </c>
      <c r="G518" s="13"/>
      <c r="H518" s="184">
        <v>7.2750000000000004</v>
      </c>
      <c r="I518" s="13"/>
      <c r="J518" s="13"/>
      <c r="K518" s="13"/>
      <c r="L518" s="181"/>
      <c r="M518" s="185"/>
      <c r="N518" s="186"/>
      <c r="O518" s="186"/>
      <c r="P518" s="186"/>
      <c r="Q518" s="186"/>
      <c r="R518" s="186"/>
      <c r="S518" s="186"/>
      <c r="T518" s="18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2" t="s">
        <v>148</v>
      </c>
      <c r="AU518" s="182" t="s">
        <v>80</v>
      </c>
      <c r="AV518" s="13" t="s">
        <v>80</v>
      </c>
      <c r="AW518" s="13" t="s">
        <v>28</v>
      </c>
      <c r="AX518" s="13" t="s">
        <v>71</v>
      </c>
      <c r="AY518" s="182" t="s">
        <v>139</v>
      </c>
    </row>
    <row r="519" s="2" customFormat="1" ht="16.5" customHeight="1">
      <c r="A519" s="30"/>
      <c r="B519" s="163"/>
      <c r="C519" s="164" t="s">
        <v>891</v>
      </c>
      <c r="D519" s="164" t="s">
        <v>141</v>
      </c>
      <c r="E519" s="165" t="s">
        <v>892</v>
      </c>
      <c r="F519" s="166" t="s">
        <v>893</v>
      </c>
      <c r="G519" s="167" t="s">
        <v>160</v>
      </c>
      <c r="H519" s="168">
        <v>46.505000000000003</v>
      </c>
      <c r="I519" s="169">
        <v>60.700000000000003</v>
      </c>
      <c r="J519" s="169">
        <f>ROUND(I519*H519,2)</f>
        <v>2822.8499999999999</v>
      </c>
      <c r="K519" s="170"/>
      <c r="L519" s="31"/>
      <c r="M519" s="171" t="s">
        <v>1</v>
      </c>
      <c r="N519" s="172" t="s">
        <v>36</v>
      </c>
      <c r="O519" s="173">
        <v>0.043999999999999997</v>
      </c>
      <c r="P519" s="173">
        <f>O519*H519</f>
        <v>2.0462199999999999</v>
      </c>
      <c r="Q519" s="173">
        <v>0.00029999999999999997</v>
      </c>
      <c r="R519" s="173">
        <f>Q519*H519</f>
        <v>0.0139515</v>
      </c>
      <c r="S519" s="173">
        <v>0</v>
      </c>
      <c r="T519" s="174">
        <f>S519*H519</f>
        <v>0</v>
      </c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R519" s="175" t="s">
        <v>231</v>
      </c>
      <c r="AT519" s="175" t="s">
        <v>141</v>
      </c>
      <c r="AU519" s="175" t="s">
        <v>80</v>
      </c>
      <c r="AY519" s="17" t="s">
        <v>139</v>
      </c>
      <c r="BE519" s="176">
        <f>IF(N519="základní",J519,0)</f>
        <v>2822.8499999999999</v>
      </c>
      <c r="BF519" s="176">
        <f>IF(N519="snížená",J519,0)</f>
        <v>0</v>
      </c>
      <c r="BG519" s="176">
        <f>IF(N519="zákl. přenesená",J519,0)</f>
        <v>0</v>
      </c>
      <c r="BH519" s="176">
        <f>IF(N519="sníž. přenesená",J519,0)</f>
        <v>0</v>
      </c>
      <c r="BI519" s="176">
        <f>IF(N519="nulová",J519,0)</f>
        <v>0</v>
      </c>
      <c r="BJ519" s="17" t="s">
        <v>76</v>
      </c>
      <c r="BK519" s="176">
        <f>ROUND(I519*H519,2)</f>
        <v>2822.8499999999999</v>
      </c>
      <c r="BL519" s="17" t="s">
        <v>231</v>
      </c>
      <c r="BM519" s="175" t="s">
        <v>894</v>
      </c>
    </row>
    <row r="520" s="13" customFormat="1">
      <c r="A520" s="13"/>
      <c r="B520" s="181"/>
      <c r="C520" s="13"/>
      <c r="D520" s="177" t="s">
        <v>148</v>
      </c>
      <c r="E520" s="182" t="s">
        <v>1</v>
      </c>
      <c r="F520" s="183" t="s">
        <v>889</v>
      </c>
      <c r="G520" s="13"/>
      <c r="H520" s="184">
        <v>39.229999999999997</v>
      </c>
      <c r="I520" s="13"/>
      <c r="J520" s="13"/>
      <c r="K520" s="13"/>
      <c r="L520" s="181"/>
      <c r="M520" s="185"/>
      <c r="N520" s="186"/>
      <c r="O520" s="186"/>
      <c r="P520" s="186"/>
      <c r="Q520" s="186"/>
      <c r="R520" s="186"/>
      <c r="S520" s="186"/>
      <c r="T520" s="18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182" t="s">
        <v>148</v>
      </c>
      <c r="AU520" s="182" t="s">
        <v>80</v>
      </c>
      <c r="AV520" s="13" t="s">
        <v>80</v>
      </c>
      <c r="AW520" s="13" t="s">
        <v>28</v>
      </c>
      <c r="AX520" s="13" t="s">
        <v>71</v>
      </c>
      <c r="AY520" s="182" t="s">
        <v>139</v>
      </c>
    </row>
    <row r="521" s="13" customFormat="1">
      <c r="A521" s="13"/>
      <c r="B521" s="181"/>
      <c r="C521" s="13"/>
      <c r="D521" s="177" t="s">
        <v>148</v>
      </c>
      <c r="E521" s="182" t="s">
        <v>1</v>
      </c>
      <c r="F521" s="183" t="s">
        <v>890</v>
      </c>
      <c r="G521" s="13"/>
      <c r="H521" s="184">
        <v>7.2750000000000004</v>
      </c>
      <c r="I521" s="13"/>
      <c r="J521" s="13"/>
      <c r="K521" s="13"/>
      <c r="L521" s="181"/>
      <c r="M521" s="185"/>
      <c r="N521" s="186"/>
      <c r="O521" s="186"/>
      <c r="P521" s="186"/>
      <c r="Q521" s="186"/>
      <c r="R521" s="186"/>
      <c r="S521" s="186"/>
      <c r="T521" s="18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182" t="s">
        <v>148</v>
      </c>
      <c r="AU521" s="182" t="s">
        <v>80</v>
      </c>
      <c r="AV521" s="13" t="s">
        <v>80</v>
      </c>
      <c r="AW521" s="13" t="s">
        <v>28</v>
      </c>
      <c r="AX521" s="13" t="s">
        <v>71</v>
      </c>
      <c r="AY521" s="182" t="s">
        <v>139</v>
      </c>
    </row>
    <row r="522" s="2" customFormat="1" ht="24.15" customHeight="1">
      <c r="A522" s="30"/>
      <c r="B522" s="163"/>
      <c r="C522" s="164" t="s">
        <v>895</v>
      </c>
      <c r="D522" s="164" t="s">
        <v>141</v>
      </c>
      <c r="E522" s="165" t="s">
        <v>896</v>
      </c>
      <c r="F522" s="166" t="s">
        <v>897</v>
      </c>
      <c r="G522" s="167" t="s">
        <v>390</v>
      </c>
      <c r="H522" s="168">
        <v>48.5</v>
      </c>
      <c r="I522" s="169">
        <v>144</v>
      </c>
      <c r="J522" s="169">
        <f>ROUND(I522*H522,2)</f>
        <v>6984</v>
      </c>
      <c r="K522" s="170"/>
      <c r="L522" s="31"/>
      <c r="M522" s="171" t="s">
        <v>1</v>
      </c>
      <c r="N522" s="172" t="s">
        <v>36</v>
      </c>
      <c r="O522" s="173">
        <v>0.20899999999999999</v>
      </c>
      <c r="P522" s="173">
        <f>O522*H522</f>
        <v>10.1365</v>
      </c>
      <c r="Q522" s="173">
        <v>0.00058</v>
      </c>
      <c r="R522" s="173">
        <f>Q522*H522</f>
        <v>0.028129999999999999</v>
      </c>
      <c r="S522" s="173">
        <v>0</v>
      </c>
      <c r="T522" s="174">
        <f>S522*H522</f>
        <v>0</v>
      </c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R522" s="175" t="s">
        <v>231</v>
      </c>
      <c r="AT522" s="175" t="s">
        <v>141</v>
      </c>
      <c r="AU522" s="175" t="s">
        <v>80</v>
      </c>
      <c r="AY522" s="17" t="s">
        <v>139</v>
      </c>
      <c r="BE522" s="176">
        <f>IF(N522="základní",J522,0)</f>
        <v>6984</v>
      </c>
      <c r="BF522" s="176">
        <f>IF(N522="snížená",J522,0)</f>
        <v>0</v>
      </c>
      <c r="BG522" s="176">
        <f>IF(N522="zákl. přenesená",J522,0)</f>
        <v>0</v>
      </c>
      <c r="BH522" s="176">
        <f>IF(N522="sníž. přenesená",J522,0)</f>
        <v>0</v>
      </c>
      <c r="BI522" s="176">
        <f>IF(N522="nulová",J522,0)</f>
        <v>0</v>
      </c>
      <c r="BJ522" s="17" t="s">
        <v>76</v>
      </c>
      <c r="BK522" s="176">
        <f>ROUND(I522*H522,2)</f>
        <v>6984</v>
      </c>
      <c r="BL522" s="17" t="s">
        <v>231</v>
      </c>
      <c r="BM522" s="175" t="s">
        <v>898</v>
      </c>
    </row>
    <row r="523" s="13" customFormat="1">
      <c r="A523" s="13"/>
      <c r="B523" s="181"/>
      <c r="C523" s="13"/>
      <c r="D523" s="177" t="s">
        <v>148</v>
      </c>
      <c r="E523" s="182" t="s">
        <v>1</v>
      </c>
      <c r="F523" s="183" t="s">
        <v>899</v>
      </c>
      <c r="G523" s="13"/>
      <c r="H523" s="184">
        <v>48.5</v>
      </c>
      <c r="I523" s="13"/>
      <c r="J523" s="13"/>
      <c r="K523" s="13"/>
      <c r="L523" s="181"/>
      <c r="M523" s="185"/>
      <c r="N523" s="186"/>
      <c r="O523" s="186"/>
      <c r="P523" s="186"/>
      <c r="Q523" s="186"/>
      <c r="R523" s="186"/>
      <c r="S523" s="186"/>
      <c r="T523" s="18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2" t="s">
        <v>148</v>
      </c>
      <c r="AU523" s="182" t="s">
        <v>80</v>
      </c>
      <c r="AV523" s="13" t="s">
        <v>80</v>
      </c>
      <c r="AW523" s="13" t="s">
        <v>28</v>
      </c>
      <c r="AX523" s="13" t="s">
        <v>71</v>
      </c>
      <c r="AY523" s="182" t="s">
        <v>139</v>
      </c>
    </row>
    <row r="524" s="2" customFormat="1" ht="37.8" customHeight="1">
      <c r="A524" s="30"/>
      <c r="B524" s="163"/>
      <c r="C524" s="164" t="s">
        <v>900</v>
      </c>
      <c r="D524" s="164" t="s">
        <v>141</v>
      </c>
      <c r="E524" s="165" t="s">
        <v>901</v>
      </c>
      <c r="F524" s="166" t="s">
        <v>902</v>
      </c>
      <c r="G524" s="167" t="s">
        <v>160</v>
      </c>
      <c r="H524" s="168">
        <v>39.229999999999997</v>
      </c>
      <c r="I524" s="169">
        <v>655</v>
      </c>
      <c r="J524" s="169">
        <f>ROUND(I524*H524,2)</f>
        <v>25695.650000000001</v>
      </c>
      <c r="K524" s="170"/>
      <c r="L524" s="31"/>
      <c r="M524" s="171" t="s">
        <v>1</v>
      </c>
      <c r="N524" s="172" t="s">
        <v>36</v>
      </c>
      <c r="O524" s="173">
        <v>0.74099999999999999</v>
      </c>
      <c r="P524" s="173">
        <f>O524*H524</f>
        <v>29.069429999999997</v>
      </c>
      <c r="Q524" s="173">
        <v>0.0068900000000000003</v>
      </c>
      <c r="R524" s="173">
        <f>Q524*H524</f>
        <v>0.2702947</v>
      </c>
      <c r="S524" s="173">
        <v>0</v>
      </c>
      <c r="T524" s="174">
        <f>S524*H524</f>
        <v>0</v>
      </c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R524" s="175" t="s">
        <v>231</v>
      </c>
      <c r="AT524" s="175" t="s">
        <v>141</v>
      </c>
      <c r="AU524" s="175" t="s">
        <v>80</v>
      </c>
      <c r="AY524" s="17" t="s">
        <v>139</v>
      </c>
      <c r="BE524" s="176">
        <f>IF(N524="základní",J524,0)</f>
        <v>25695.650000000001</v>
      </c>
      <c r="BF524" s="176">
        <f>IF(N524="snížená",J524,0)</f>
        <v>0</v>
      </c>
      <c r="BG524" s="176">
        <f>IF(N524="zákl. přenesená",J524,0)</f>
        <v>0</v>
      </c>
      <c r="BH524" s="176">
        <f>IF(N524="sníž. přenesená",J524,0)</f>
        <v>0</v>
      </c>
      <c r="BI524" s="176">
        <f>IF(N524="nulová",J524,0)</f>
        <v>0</v>
      </c>
      <c r="BJ524" s="17" t="s">
        <v>76</v>
      </c>
      <c r="BK524" s="176">
        <f>ROUND(I524*H524,2)</f>
        <v>25695.650000000001</v>
      </c>
      <c r="BL524" s="17" t="s">
        <v>231</v>
      </c>
      <c r="BM524" s="175" t="s">
        <v>903</v>
      </c>
    </row>
    <row r="525" s="13" customFormat="1">
      <c r="A525" s="13"/>
      <c r="B525" s="181"/>
      <c r="C525" s="13"/>
      <c r="D525" s="177" t="s">
        <v>148</v>
      </c>
      <c r="E525" s="182" t="s">
        <v>1</v>
      </c>
      <c r="F525" s="183" t="s">
        <v>904</v>
      </c>
      <c r="G525" s="13"/>
      <c r="H525" s="184">
        <v>39.229999999999997</v>
      </c>
      <c r="I525" s="13"/>
      <c r="J525" s="13"/>
      <c r="K525" s="13"/>
      <c r="L525" s="181"/>
      <c r="M525" s="185"/>
      <c r="N525" s="186"/>
      <c r="O525" s="186"/>
      <c r="P525" s="186"/>
      <c r="Q525" s="186"/>
      <c r="R525" s="186"/>
      <c r="S525" s="186"/>
      <c r="T525" s="18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82" t="s">
        <v>148</v>
      </c>
      <c r="AU525" s="182" t="s">
        <v>80</v>
      </c>
      <c r="AV525" s="13" t="s">
        <v>80</v>
      </c>
      <c r="AW525" s="13" t="s">
        <v>28</v>
      </c>
      <c r="AX525" s="13" t="s">
        <v>71</v>
      </c>
      <c r="AY525" s="182" t="s">
        <v>139</v>
      </c>
    </row>
    <row r="526" s="2" customFormat="1" ht="37.8" customHeight="1">
      <c r="A526" s="30"/>
      <c r="B526" s="163"/>
      <c r="C526" s="194" t="s">
        <v>905</v>
      </c>
      <c r="D526" s="194" t="s">
        <v>352</v>
      </c>
      <c r="E526" s="195" t="s">
        <v>906</v>
      </c>
      <c r="F526" s="196" t="s">
        <v>907</v>
      </c>
      <c r="G526" s="197" t="s">
        <v>160</v>
      </c>
      <c r="H526" s="198">
        <v>50.728000000000002</v>
      </c>
      <c r="I526" s="199">
        <v>572</v>
      </c>
      <c r="J526" s="199">
        <f>ROUND(I526*H526,2)</f>
        <v>29016.419999999998</v>
      </c>
      <c r="K526" s="200"/>
      <c r="L526" s="201"/>
      <c r="M526" s="202" t="s">
        <v>1</v>
      </c>
      <c r="N526" s="203" t="s">
        <v>36</v>
      </c>
      <c r="O526" s="173">
        <v>0</v>
      </c>
      <c r="P526" s="173">
        <f>O526*H526</f>
        <v>0</v>
      </c>
      <c r="Q526" s="173">
        <v>0.019199999999999998</v>
      </c>
      <c r="R526" s="173">
        <f>Q526*H526</f>
        <v>0.9739776</v>
      </c>
      <c r="S526" s="173">
        <v>0</v>
      </c>
      <c r="T526" s="174">
        <f>S526*H526</f>
        <v>0</v>
      </c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R526" s="175" t="s">
        <v>303</v>
      </c>
      <c r="AT526" s="175" t="s">
        <v>352</v>
      </c>
      <c r="AU526" s="175" t="s">
        <v>80</v>
      </c>
      <c r="AY526" s="17" t="s">
        <v>139</v>
      </c>
      <c r="BE526" s="176">
        <f>IF(N526="základní",J526,0)</f>
        <v>29016.419999999998</v>
      </c>
      <c r="BF526" s="176">
        <f>IF(N526="snížená",J526,0)</f>
        <v>0</v>
      </c>
      <c r="BG526" s="176">
        <f>IF(N526="zákl. přenesená",J526,0)</f>
        <v>0</v>
      </c>
      <c r="BH526" s="176">
        <f>IF(N526="sníž. přenesená",J526,0)</f>
        <v>0</v>
      </c>
      <c r="BI526" s="176">
        <f>IF(N526="nulová",J526,0)</f>
        <v>0</v>
      </c>
      <c r="BJ526" s="17" t="s">
        <v>76</v>
      </c>
      <c r="BK526" s="176">
        <f>ROUND(I526*H526,2)</f>
        <v>29016.419999999998</v>
      </c>
      <c r="BL526" s="17" t="s">
        <v>231</v>
      </c>
      <c r="BM526" s="175" t="s">
        <v>908</v>
      </c>
    </row>
    <row r="527" s="13" customFormat="1">
      <c r="A527" s="13"/>
      <c r="B527" s="181"/>
      <c r="C527" s="13"/>
      <c r="D527" s="177" t="s">
        <v>148</v>
      </c>
      <c r="E527" s="182" t="s">
        <v>1</v>
      </c>
      <c r="F527" s="183" t="s">
        <v>889</v>
      </c>
      <c r="G527" s="13"/>
      <c r="H527" s="184">
        <v>39.229999999999997</v>
      </c>
      <c r="I527" s="13"/>
      <c r="J527" s="13"/>
      <c r="K527" s="13"/>
      <c r="L527" s="181"/>
      <c r="M527" s="185"/>
      <c r="N527" s="186"/>
      <c r="O527" s="186"/>
      <c r="P527" s="186"/>
      <c r="Q527" s="186"/>
      <c r="R527" s="186"/>
      <c r="S527" s="186"/>
      <c r="T527" s="18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2" t="s">
        <v>148</v>
      </c>
      <c r="AU527" s="182" t="s">
        <v>80</v>
      </c>
      <c r="AV527" s="13" t="s">
        <v>80</v>
      </c>
      <c r="AW527" s="13" t="s">
        <v>28</v>
      </c>
      <c r="AX527" s="13" t="s">
        <v>71</v>
      </c>
      <c r="AY527" s="182" t="s">
        <v>139</v>
      </c>
    </row>
    <row r="528" s="13" customFormat="1">
      <c r="A528" s="13"/>
      <c r="B528" s="181"/>
      <c r="C528" s="13"/>
      <c r="D528" s="177" t="s">
        <v>148</v>
      </c>
      <c r="E528" s="182" t="s">
        <v>1</v>
      </c>
      <c r="F528" s="183" t="s">
        <v>909</v>
      </c>
      <c r="G528" s="13"/>
      <c r="H528" s="184">
        <v>6.0629999999999997</v>
      </c>
      <c r="I528" s="13"/>
      <c r="J528" s="13"/>
      <c r="K528" s="13"/>
      <c r="L528" s="181"/>
      <c r="M528" s="185"/>
      <c r="N528" s="186"/>
      <c r="O528" s="186"/>
      <c r="P528" s="186"/>
      <c r="Q528" s="186"/>
      <c r="R528" s="186"/>
      <c r="S528" s="186"/>
      <c r="T528" s="18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82" t="s">
        <v>148</v>
      </c>
      <c r="AU528" s="182" t="s">
        <v>80</v>
      </c>
      <c r="AV528" s="13" t="s">
        <v>80</v>
      </c>
      <c r="AW528" s="13" t="s">
        <v>28</v>
      </c>
      <c r="AX528" s="13" t="s">
        <v>71</v>
      </c>
      <c r="AY528" s="182" t="s">
        <v>139</v>
      </c>
    </row>
    <row r="529" s="13" customFormat="1">
      <c r="A529" s="13"/>
      <c r="B529" s="181"/>
      <c r="C529" s="13"/>
      <c r="D529" s="177" t="s">
        <v>148</v>
      </c>
      <c r="E529" s="13"/>
      <c r="F529" s="183" t="s">
        <v>910</v>
      </c>
      <c r="G529" s="13"/>
      <c r="H529" s="184">
        <v>50.728000000000002</v>
      </c>
      <c r="I529" s="13"/>
      <c r="J529" s="13"/>
      <c r="K529" s="13"/>
      <c r="L529" s="181"/>
      <c r="M529" s="185"/>
      <c r="N529" s="186"/>
      <c r="O529" s="186"/>
      <c r="P529" s="186"/>
      <c r="Q529" s="186"/>
      <c r="R529" s="186"/>
      <c r="S529" s="186"/>
      <c r="T529" s="18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2" t="s">
        <v>148</v>
      </c>
      <c r="AU529" s="182" t="s">
        <v>80</v>
      </c>
      <c r="AV529" s="13" t="s">
        <v>80</v>
      </c>
      <c r="AW529" s="13" t="s">
        <v>3</v>
      </c>
      <c r="AX529" s="13" t="s">
        <v>76</v>
      </c>
      <c r="AY529" s="182" t="s">
        <v>139</v>
      </c>
    </row>
    <row r="530" s="2" customFormat="1" ht="37.8" customHeight="1">
      <c r="A530" s="30"/>
      <c r="B530" s="163"/>
      <c r="C530" s="164" t="s">
        <v>911</v>
      </c>
      <c r="D530" s="164" t="s">
        <v>141</v>
      </c>
      <c r="E530" s="165" t="s">
        <v>912</v>
      </c>
      <c r="F530" s="166" t="s">
        <v>913</v>
      </c>
      <c r="G530" s="167" t="s">
        <v>160</v>
      </c>
      <c r="H530" s="168">
        <v>28.760000000000002</v>
      </c>
      <c r="I530" s="169">
        <v>455</v>
      </c>
      <c r="J530" s="169">
        <f>ROUND(I530*H530,2)</f>
        <v>13085.799999999999</v>
      </c>
      <c r="K530" s="170"/>
      <c r="L530" s="31"/>
      <c r="M530" s="171" t="s">
        <v>1</v>
      </c>
      <c r="N530" s="172" t="s">
        <v>36</v>
      </c>
      <c r="O530" s="173">
        <v>0.27800000000000002</v>
      </c>
      <c r="P530" s="173">
        <f>O530*H530</f>
        <v>7.9952800000000011</v>
      </c>
      <c r="Q530" s="173">
        <v>0.0015</v>
      </c>
      <c r="R530" s="173">
        <f>Q530*H530</f>
        <v>0.043140000000000005</v>
      </c>
      <c r="S530" s="173">
        <v>0</v>
      </c>
      <c r="T530" s="174">
        <f>S530*H530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75" t="s">
        <v>231</v>
      </c>
      <c r="AT530" s="175" t="s">
        <v>141</v>
      </c>
      <c r="AU530" s="175" t="s">
        <v>80</v>
      </c>
      <c r="AY530" s="17" t="s">
        <v>139</v>
      </c>
      <c r="BE530" s="176">
        <f>IF(N530="základní",J530,0)</f>
        <v>13085.799999999999</v>
      </c>
      <c r="BF530" s="176">
        <f>IF(N530="snížená",J530,0)</f>
        <v>0</v>
      </c>
      <c r="BG530" s="176">
        <f>IF(N530="zákl. přenesená",J530,0)</f>
        <v>0</v>
      </c>
      <c r="BH530" s="176">
        <f>IF(N530="sníž. přenesená",J530,0)</f>
        <v>0</v>
      </c>
      <c r="BI530" s="176">
        <f>IF(N530="nulová",J530,0)</f>
        <v>0</v>
      </c>
      <c r="BJ530" s="17" t="s">
        <v>76</v>
      </c>
      <c r="BK530" s="176">
        <f>ROUND(I530*H530,2)</f>
        <v>13085.799999999999</v>
      </c>
      <c r="BL530" s="17" t="s">
        <v>231</v>
      </c>
      <c r="BM530" s="175" t="s">
        <v>914</v>
      </c>
    </row>
    <row r="531" s="14" customFormat="1">
      <c r="A531" s="14"/>
      <c r="B531" s="188"/>
      <c r="C531" s="14"/>
      <c r="D531" s="177" t="s">
        <v>148</v>
      </c>
      <c r="E531" s="189" t="s">
        <v>1</v>
      </c>
      <c r="F531" s="190" t="s">
        <v>915</v>
      </c>
      <c r="G531" s="14"/>
      <c r="H531" s="189" t="s">
        <v>1</v>
      </c>
      <c r="I531" s="14"/>
      <c r="J531" s="14"/>
      <c r="K531" s="14"/>
      <c r="L531" s="188"/>
      <c r="M531" s="191"/>
      <c r="N531" s="192"/>
      <c r="O531" s="192"/>
      <c r="P531" s="192"/>
      <c r="Q531" s="192"/>
      <c r="R531" s="192"/>
      <c r="S531" s="192"/>
      <c r="T531" s="19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89" t="s">
        <v>148</v>
      </c>
      <c r="AU531" s="189" t="s">
        <v>80</v>
      </c>
      <c r="AV531" s="14" t="s">
        <v>76</v>
      </c>
      <c r="AW531" s="14" t="s">
        <v>28</v>
      </c>
      <c r="AX531" s="14" t="s">
        <v>71</v>
      </c>
      <c r="AY531" s="189" t="s">
        <v>139</v>
      </c>
    </row>
    <row r="532" s="13" customFormat="1">
      <c r="A532" s="13"/>
      <c r="B532" s="181"/>
      <c r="C532" s="13"/>
      <c r="D532" s="177" t="s">
        <v>148</v>
      </c>
      <c r="E532" s="182" t="s">
        <v>1</v>
      </c>
      <c r="F532" s="183" t="s">
        <v>916</v>
      </c>
      <c r="G532" s="13"/>
      <c r="H532" s="184">
        <v>16.260000000000002</v>
      </c>
      <c r="I532" s="13"/>
      <c r="J532" s="13"/>
      <c r="K532" s="13"/>
      <c r="L532" s="181"/>
      <c r="M532" s="185"/>
      <c r="N532" s="186"/>
      <c r="O532" s="186"/>
      <c r="P532" s="186"/>
      <c r="Q532" s="186"/>
      <c r="R532" s="186"/>
      <c r="S532" s="186"/>
      <c r="T532" s="18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82" t="s">
        <v>148</v>
      </c>
      <c r="AU532" s="182" t="s">
        <v>80</v>
      </c>
      <c r="AV532" s="13" t="s">
        <v>80</v>
      </c>
      <c r="AW532" s="13" t="s">
        <v>28</v>
      </c>
      <c r="AX532" s="13" t="s">
        <v>71</v>
      </c>
      <c r="AY532" s="182" t="s">
        <v>139</v>
      </c>
    </row>
    <row r="533" s="13" customFormat="1">
      <c r="A533" s="13"/>
      <c r="B533" s="181"/>
      <c r="C533" s="13"/>
      <c r="D533" s="177" t="s">
        <v>148</v>
      </c>
      <c r="E533" s="182" t="s">
        <v>1</v>
      </c>
      <c r="F533" s="183" t="s">
        <v>917</v>
      </c>
      <c r="G533" s="13"/>
      <c r="H533" s="184">
        <v>12.5</v>
      </c>
      <c r="I533" s="13"/>
      <c r="J533" s="13"/>
      <c r="K533" s="13"/>
      <c r="L533" s="181"/>
      <c r="M533" s="185"/>
      <c r="N533" s="186"/>
      <c r="O533" s="186"/>
      <c r="P533" s="186"/>
      <c r="Q533" s="186"/>
      <c r="R533" s="186"/>
      <c r="S533" s="186"/>
      <c r="T533" s="18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2" t="s">
        <v>148</v>
      </c>
      <c r="AU533" s="182" t="s">
        <v>80</v>
      </c>
      <c r="AV533" s="13" t="s">
        <v>80</v>
      </c>
      <c r="AW533" s="13" t="s">
        <v>28</v>
      </c>
      <c r="AX533" s="13" t="s">
        <v>71</v>
      </c>
      <c r="AY533" s="182" t="s">
        <v>139</v>
      </c>
    </row>
    <row r="534" s="2" customFormat="1" ht="24.15" customHeight="1">
      <c r="A534" s="30"/>
      <c r="B534" s="163"/>
      <c r="C534" s="164" t="s">
        <v>918</v>
      </c>
      <c r="D534" s="164" t="s">
        <v>141</v>
      </c>
      <c r="E534" s="165" t="s">
        <v>919</v>
      </c>
      <c r="F534" s="166" t="s">
        <v>920</v>
      </c>
      <c r="G534" s="167" t="s">
        <v>160</v>
      </c>
      <c r="H534" s="168">
        <v>46.505000000000003</v>
      </c>
      <c r="I534" s="169">
        <v>26.199999999999999</v>
      </c>
      <c r="J534" s="169">
        <f>ROUND(I534*H534,2)</f>
        <v>1218.4300000000001</v>
      </c>
      <c r="K534" s="170"/>
      <c r="L534" s="31"/>
      <c r="M534" s="171" t="s">
        <v>1</v>
      </c>
      <c r="N534" s="172" t="s">
        <v>36</v>
      </c>
      <c r="O534" s="173">
        <v>0.041000000000000002</v>
      </c>
      <c r="P534" s="173">
        <f>O534*H534</f>
        <v>1.9067050000000001</v>
      </c>
      <c r="Q534" s="173">
        <v>5.0000000000000002E-05</v>
      </c>
      <c r="R534" s="173">
        <f>Q534*H534</f>
        <v>0.0023252500000000001</v>
      </c>
      <c r="S534" s="173">
        <v>0</v>
      </c>
      <c r="T534" s="174">
        <f>S534*H534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75" t="s">
        <v>231</v>
      </c>
      <c r="AT534" s="175" t="s">
        <v>141</v>
      </c>
      <c r="AU534" s="175" t="s">
        <v>80</v>
      </c>
      <c r="AY534" s="17" t="s">
        <v>139</v>
      </c>
      <c r="BE534" s="176">
        <f>IF(N534="základní",J534,0)</f>
        <v>1218.4300000000001</v>
      </c>
      <c r="BF534" s="176">
        <f>IF(N534="snížená",J534,0)</f>
        <v>0</v>
      </c>
      <c r="BG534" s="176">
        <f>IF(N534="zákl. přenesená",J534,0)</f>
        <v>0</v>
      </c>
      <c r="BH534" s="176">
        <f>IF(N534="sníž. přenesená",J534,0)</f>
        <v>0</v>
      </c>
      <c r="BI534" s="176">
        <f>IF(N534="nulová",J534,0)</f>
        <v>0</v>
      </c>
      <c r="BJ534" s="17" t="s">
        <v>76</v>
      </c>
      <c r="BK534" s="176">
        <f>ROUND(I534*H534,2)</f>
        <v>1218.4300000000001</v>
      </c>
      <c r="BL534" s="17" t="s">
        <v>231</v>
      </c>
      <c r="BM534" s="175" t="s">
        <v>921</v>
      </c>
    </row>
    <row r="535" s="2" customFormat="1" ht="24.15" customHeight="1">
      <c r="A535" s="30"/>
      <c r="B535" s="163"/>
      <c r="C535" s="164" t="s">
        <v>922</v>
      </c>
      <c r="D535" s="164" t="s">
        <v>141</v>
      </c>
      <c r="E535" s="165" t="s">
        <v>923</v>
      </c>
      <c r="F535" s="166" t="s">
        <v>924</v>
      </c>
      <c r="G535" s="167" t="s">
        <v>144</v>
      </c>
      <c r="H535" s="168">
        <v>1.3320000000000001</v>
      </c>
      <c r="I535" s="169">
        <v>699</v>
      </c>
      <c r="J535" s="169">
        <f>ROUND(I535*H535,2)</f>
        <v>931.07000000000005</v>
      </c>
      <c r="K535" s="170"/>
      <c r="L535" s="31"/>
      <c r="M535" s="171" t="s">
        <v>1</v>
      </c>
      <c r="N535" s="172" t="s">
        <v>36</v>
      </c>
      <c r="O535" s="173">
        <v>1.2649999999999999</v>
      </c>
      <c r="P535" s="173">
        <f>O535*H535</f>
        <v>1.6849799999999999</v>
      </c>
      <c r="Q535" s="173">
        <v>0</v>
      </c>
      <c r="R535" s="173">
        <f>Q535*H535</f>
        <v>0</v>
      </c>
      <c r="S535" s="173">
        <v>0</v>
      </c>
      <c r="T535" s="174">
        <f>S535*H535</f>
        <v>0</v>
      </c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R535" s="175" t="s">
        <v>231</v>
      </c>
      <c r="AT535" s="175" t="s">
        <v>141</v>
      </c>
      <c r="AU535" s="175" t="s">
        <v>80</v>
      </c>
      <c r="AY535" s="17" t="s">
        <v>139</v>
      </c>
      <c r="BE535" s="176">
        <f>IF(N535="základní",J535,0)</f>
        <v>931.07000000000005</v>
      </c>
      <c r="BF535" s="176">
        <f>IF(N535="snížená",J535,0)</f>
        <v>0</v>
      </c>
      <c r="BG535" s="176">
        <f>IF(N535="zákl. přenesená",J535,0)</f>
        <v>0</v>
      </c>
      <c r="BH535" s="176">
        <f>IF(N535="sníž. přenesená",J535,0)</f>
        <v>0</v>
      </c>
      <c r="BI535" s="176">
        <f>IF(N535="nulová",J535,0)</f>
        <v>0</v>
      </c>
      <c r="BJ535" s="17" t="s">
        <v>76</v>
      </c>
      <c r="BK535" s="176">
        <f>ROUND(I535*H535,2)</f>
        <v>931.07000000000005</v>
      </c>
      <c r="BL535" s="17" t="s">
        <v>231</v>
      </c>
      <c r="BM535" s="175" t="s">
        <v>925</v>
      </c>
    </row>
    <row r="536" s="2" customFormat="1" ht="24.15" customHeight="1">
      <c r="A536" s="30"/>
      <c r="B536" s="163"/>
      <c r="C536" s="164" t="s">
        <v>926</v>
      </c>
      <c r="D536" s="164" t="s">
        <v>141</v>
      </c>
      <c r="E536" s="165" t="s">
        <v>927</v>
      </c>
      <c r="F536" s="166" t="s">
        <v>928</v>
      </c>
      <c r="G536" s="167" t="s">
        <v>144</v>
      </c>
      <c r="H536" s="168">
        <v>1.3320000000000001</v>
      </c>
      <c r="I536" s="169">
        <v>580</v>
      </c>
      <c r="J536" s="169">
        <f>ROUND(I536*H536,2)</f>
        <v>772.55999999999995</v>
      </c>
      <c r="K536" s="170"/>
      <c r="L536" s="31"/>
      <c r="M536" s="171" t="s">
        <v>1</v>
      </c>
      <c r="N536" s="172" t="s">
        <v>36</v>
      </c>
      <c r="O536" s="173">
        <v>1.1399999999999999</v>
      </c>
      <c r="P536" s="173">
        <f>O536*H536</f>
        <v>1.5184800000000001</v>
      </c>
      <c r="Q536" s="173">
        <v>0</v>
      </c>
      <c r="R536" s="173">
        <f>Q536*H536</f>
        <v>0</v>
      </c>
      <c r="S536" s="173">
        <v>0</v>
      </c>
      <c r="T536" s="174">
        <f>S536*H536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75" t="s">
        <v>231</v>
      </c>
      <c r="AT536" s="175" t="s">
        <v>141</v>
      </c>
      <c r="AU536" s="175" t="s">
        <v>80</v>
      </c>
      <c r="AY536" s="17" t="s">
        <v>139</v>
      </c>
      <c r="BE536" s="176">
        <f>IF(N536="základní",J536,0)</f>
        <v>772.55999999999995</v>
      </c>
      <c r="BF536" s="176">
        <f>IF(N536="snížená",J536,0)</f>
        <v>0</v>
      </c>
      <c r="BG536" s="176">
        <f>IF(N536="zákl. přenesená",J536,0)</f>
        <v>0</v>
      </c>
      <c r="BH536" s="176">
        <f>IF(N536="sníž. přenesená",J536,0)</f>
        <v>0</v>
      </c>
      <c r="BI536" s="176">
        <f>IF(N536="nulová",J536,0)</f>
        <v>0</v>
      </c>
      <c r="BJ536" s="17" t="s">
        <v>76</v>
      </c>
      <c r="BK536" s="176">
        <f>ROUND(I536*H536,2)</f>
        <v>772.55999999999995</v>
      </c>
      <c r="BL536" s="17" t="s">
        <v>231</v>
      </c>
      <c r="BM536" s="175" t="s">
        <v>929</v>
      </c>
    </row>
    <row r="537" s="12" customFormat="1" ht="22.8" customHeight="1">
      <c r="A537" s="12"/>
      <c r="B537" s="151"/>
      <c r="C537" s="12"/>
      <c r="D537" s="152" t="s">
        <v>70</v>
      </c>
      <c r="E537" s="161" t="s">
        <v>930</v>
      </c>
      <c r="F537" s="161" t="s">
        <v>931</v>
      </c>
      <c r="G537" s="12"/>
      <c r="H537" s="12"/>
      <c r="I537" s="12"/>
      <c r="J537" s="162">
        <f>BK537</f>
        <v>646042.57000000018</v>
      </c>
      <c r="K537" s="12"/>
      <c r="L537" s="151"/>
      <c r="M537" s="155"/>
      <c r="N537" s="156"/>
      <c r="O537" s="156"/>
      <c r="P537" s="157">
        <f>SUM(P538:P552)</f>
        <v>410.13708000000003</v>
      </c>
      <c r="Q537" s="156"/>
      <c r="R537" s="157">
        <f>SUM(R538:R552)</f>
        <v>4.7782977999999998</v>
      </c>
      <c r="S537" s="156"/>
      <c r="T537" s="158">
        <f>SUM(T538:T552)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152" t="s">
        <v>80</v>
      </c>
      <c r="AT537" s="159" t="s">
        <v>70</v>
      </c>
      <c r="AU537" s="159" t="s">
        <v>76</v>
      </c>
      <c r="AY537" s="152" t="s">
        <v>139</v>
      </c>
      <c r="BK537" s="160">
        <f>SUM(BK538:BK552)</f>
        <v>646042.57000000018</v>
      </c>
    </row>
    <row r="538" s="2" customFormat="1" ht="16.5" customHeight="1">
      <c r="A538" s="30"/>
      <c r="B538" s="163"/>
      <c r="C538" s="164" t="s">
        <v>932</v>
      </c>
      <c r="D538" s="164" t="s">
        <v>141</v>
      </c>
      <c r="E538" s="165" t="s">
        <v>933</v>
      </c>
      <c r="F538" s="166" t="s">
        <v>934</v>
      </c>
      <c r="G538" s="167" t="s">
        <v>160</v>
      </c>
      <c r="H538" s="168">
        <v>219.41999999999999</v>
      </c>
      <c r="I538" s="169">
        <v>16.5</v>
      </c>
      <c r="J538" s="169">
        <f>ROUND(I538*H538,2)</f>
        <v>3620.4299999999998</v>
      </c>
      <c r="K538" s="170"/>
      <c r="L538" s="31"/>
      <c r="M538" s="171" t="s">
        <v>1</v>
      </c>
      <c r="N538" s="172" t="s">
        <v>36</v>
      </c>
      <c r="O538" s="173">
        <v>0.024</v>
      </c>
      <c r="P538" s="173">
        <f>O538*H538</f>
        <v>5.2660799999999996</v>
      </c>
      <c r="Q538" s="173">
        <v>0</v>
      </c>
      <c r="R538" s="173">
        <f>Q538*H538</f>
        <v>0</v>
      </c>
      <c r="S538" s="173">
        <v>0</v>
      </c>
      <c r="T538" s="174">
        <f>S538*H538</f>
        <v>0</v>
      </c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R538" s="175" t="s">
        <v>231</v>
      </c>
      <c r="AT538" s="175" t="s">
        <v>141</v>
      </c>
      <c r="AU538" s="175" t="s">
        <v>80</v>
      </c>
      <c r="AY538" s="17" t="s">
        <v>139</v>
      </c>
      <c r="BE538" s="176">
        <f>IF(N538="základní",J538,0)</f>
        <v>3620.4299999999998</v>
      </c>
      <c r="BF538" s="176">
        <f>IF(N538="snížená",J538,0)</f>
        <v>0</v>
      </c>
      <c r="BG538" s="176">
        <f>IF(N538="zákl. přenesená",J538,0)</f>
        <v>0</v>
      </c>
      <c r="BH538" s="176">
        <f>IF(N538="sníž. přenesená",J538,0)</f>
        <v>0</v>
      </c>
      <c r="BI538" s="176">
        <f>IF(N538="nulová",J538,0)</f>
        <v>0</v>
      </c>
      <c r="BJ538" s="17" t="s">
        <v>76</v>
      </c>
      <c r="BK538" s="176">
        <f>ROUND(I538*H538,2)</f>
        <v>3620.4299999999998</v>
      </c>
      <c r="BL538" s="17" t="s">
        <v>231</v>
      </c>
      <c r="BM538" s="175" t="s">
        <v>935</v>
      </c>
    </row>
    <row r="539" s="14" customFormat="1">
      <c r="A539" s="14"/>
      <c r="B539" s="188"/>
      <c r="C539" s="14"/>
      <c r="D539" s="177" t="s">
        <v>148</v>
      </c>
      <c r="E539" s="189" t="s">
        <v>1</v>
      </c>
      <c r="F539" s="190" t="s">
        <v>936</v>
      </c>
      <c r="G539" s="14"/>
      <c r="H539" s="189" t="s">
        <v>1</v>
      </c>
      <c r="I539" s="14"/>
      <c r="J539" s="14"/>
      <c r="K539" s="14"/>
      <c r="L539" s="188"/>
      <c r="M539" s="191"/>
      <c r="N539" s="192"/>
      <c r="O539" s="192"/>
      <c r="P539" s="192"/>
      <c r="Q539" s="192"/>
      <c r="R539" s="192"/>
      <c r="S539" s="192"/>
      <c r="T539" s="19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189" t="s">
        <v>148</v>
      </c>
      <c r="AU539" s="189" t="s">
        <v>80</v>
      </c>
      <c r="AV539" s="14" t="s">
        <v>76</v>
      </c>
      <c r="AW539" s="14" t="s">
        <v>28</v>
      </c>
      <c r="AX539" s="14" t="s">
        <v>71</v>
      </c>
      <c r="AY539" s="189" t="s">
        <v>139</v>
      </c>
    </row>
    <row r="540" s="13" customFormat="1">
      <c r="A540" s="13"/>
      <c r="B540" s="181"/>
      <c r="C540" s="13"/>
      <c r="D540" s="177" t="s">
        <v>148</v>
      </c>
      <c r="E540" s="182" t="s">
        <v>1</v>
      </c>
      <c r="F540" s="183" t="s">
        <v>937</v>
      </c>
      <c r="G540" s="13"/>
      <c r="H540" s="184">
        <v>210.5</v>
      </c>
      <c r="I540" s="13"/>
      <c r="J540" s="13"/>
      <c r="K540" s="13"/>
      <c r="L540" s="181"/>
      <c r="M540" s="185"/>
      <c r="N540" s="186"/>
      <c r="O540" s="186"/>
      <c r="P540" s="186"/>
      <c r="Q540" s="186"/>
      <c r="R540" s="186"/>
      <c r="S540" s="186"/>
      <c r="T540" s="18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2" t="s">
        <v>148</v>
      </c>
      <c r="AU540" s="182" t="s">
        <v>80</v>
      </c>
      <c r="AV540" s="13" t="s">
        <v>80</v>
      </c>
      <c r="AW540" s="13" t="s">
        <v>28</v>
      </c>
      <c r="AX540" s="13" t="s">
        <v>71</v>
      </c>
      <c r="AY540" s="182" t="s">
        <v>139</v>
      </c>
    </row>
    <row r="541" s="13" customFormat="1">
      <c r="A541" s="13"/>
      <c r="B541" s="181"/>
      <c r="C541" s="13"/>
      <c r="D541" s="177" t="s">
        <v>148</v>
      </c>
      <c r="E541" s="182" t="s">
        <v>1</v>
      </c>
      <c r="F541" s="183" t="s">
        <v>938</v>
      </c>
      <c r="G541" s="13"/>
      <c r="H541" s="184">
        <v>8.9199999999999999</v>
      </c>
      <c r="I541" s="13"/>
      <c r="J541" s="13"/>
      <c r="K541" s="13"/>
      <c r="L541" s="181"/>
      <c r="M541" s="185"/>
      <c r="N541" s="186"/>
      <c r="O541" s="186"/>
      <c r="P541" s="186"/>
      <c r="Q541" s="186"/>
      <c r="R541" s="186"/>
      <c r="S541" s="186"/>
      <c r="T541" s="18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2" t="s">
        <v>148</v>
      </c>
      <c r="AU541" s="182" t="s">
        <v>80</v>
      </c>
      <c r="AV541" s="13" t="s">
        <v>80</v>
      </c>
      <c r="AW541" s="13" t="s">
        <v>28</v>
      </c>
      <c r="AX541" s="13" t="s">
        <v>71</v>
      </c>
      <c r="AY541" s="182" t="s">
        <v>139</v>
      </c>
    </row>
    <row r="542" s="2" customFormat="1" ht="24.15" customHeight="1">
      <c r="A542" s="30"/>
      <c r="B542" s="163"/>
      <c r="C542" s="164" t="s">
        <v>939</v>
      </c>
      <c r="D542" s="164" t="s">
        <v>141</v>
      </c>
      <c r="E542" s="165" t="s">
        <v>940</v>
      </c>
      <c r="F542" s="166" t="s">
        <v>941</v>
      </c>
      <c r="G542" s="167" t="s">
        <v>160</v>
      </c>
      <c r="H542" s="168">
        <v>219.41999999999999</v>
      </c>
      <c r="I542" s="169">
        <v>42.700000000000003</v>
      </c>
      <c r="J542" s="169">
        <f>ROUND(I542*H542,2)</f>
        <v>9369.2299999999996</v>
      </c>
      <c r="K542" s="170"/>
      <c r="L542" s="31"/>
      <c r="M542" s="171" t="s">
        <v>1</v>
      </c>
      <c r="N542" s="172" t="s">
        <v>36</v>
      </c>
      <c r="O542" s="173">
        <v>0.058000000000000003</v>
      </c>
      <c r="P542" s="173">
        <f>O542*H542</f>
        <v>12.72636</v>
      </c>
      <c r="Q542" s="173">
        <v>3.0000000000000001E-05</v>
      </c>
      <c r="R542" s="173">
        <f>Q542*H542</f>
        <v>0.0065826000000000001</v>
      </c>
      <c r="S542" s="173">
        <v>0</v>
      </c>
      <c r="T542" s="174">
        <f>S542*H542</f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175" t="s">
        <v>231</v>
      </c>
      <c r="AT542" s="175" t="s">
        <v>141</v>
      </c>
      <c r="AU542" s="175" t="s">
        <v>80</v>
      </c>
      <c r="AY542" s="17" t="s">
        <v>139</v>
      </c>
      <c r="BE542" s="176">
        <f>IF(N542="základní",J542,0)</f>
        <v>9369.2299999999996</v>
      </c>
      <c r="BF542" s="176">
        <f>IF(N542="snížená",J542,0)</f>
        <v>0</v>
      </c>
      <c r="BG542" s="176">
        <f>IF(N542="zákl. přenesená",J542,0)</f>
        <v>0</v>
      </c>
      <c r="BH542" s="176">
        <f>IF(N542="sníž. přenesená",J542,0)</f>
        <v>0</v>
      </c>
      <c r="BI542" s="176">
        <f>IF(N542="nulová",J542,0)</f>
        <v>0</v>
      </c>
      <c r="BJ542" s="17" t="s">
        <v>76</v>
      </c>
      <c r="BK542" s="176">
        <f>ROUND(I542*H542,2)</f>
        <v>9369.2299999999996</v>
      </c>
      <c r="BL542" s="17" t="s">
        <v>231</v>
      </c>
      <c r="BM542" s="175" t="s">
        <v>942</v>
      </c>
    </row>
    <row r="543" s="2" customFormat="1" ht="33" customHeight="1">
      <c r="A543" s="30"/>
      <c r="B543" s="163"/>
      <c r="C543" s="164" t="s">
        <v>943</v>
      </c>
      <c r="D543" s="164" t="s">
        <v>141</v>
      </c>
      <c r="E543" s="165" t="s">
        <v>944</v>
      </c>
      <c r="F543" s="166" t="s">
        <v>945</v>
      </c>
      <c r="G543" s="167" t="s">
        <v>160</v>
      </c>
      <c r="H543" s="168">
        <v>210.5</v>
      </c>
      <c r="I543" s="169">
        <v>248</v>
      </c>
      <c r="J543" s="169">
        <f>ROUND(I543*H543,2)</f>
        <v>52204</v>
      </c>
      <c r="K543" s="170"/>
      <c r="L543" s="31"/>
      <c r="M543" s="171" t="s">
        <v>1</v>
      </c>
      <c r="N543" s="172" t="s">
        <v>36</v>
      </c>
      <c r="O543" s="173">
        <v>0.192</v>
      </c>
      <c r="P543" s="173">
        <f>O543*H543</f>
        <v>40.416000000000004</v>
      </c>
      <c r="Q543" s="173">
        <v>0.0044999999999999997</v>
      </c>
      <c r="R543" s="173">
        <f>Q543*H543</f>
        <v>0.94724999999999993</v>
      </c>
      <c r="S543" s="173">
        <v>0</v>
      </c>
      <c r="T543" s="174">
        <f>S543*H543</f>
        <v>0</v>
      </c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R543" s="175" t="s">
        <v>231</v>
      </c>
      <c r="AT543" s="175" t="s">
        <v>141</v>
      </c>
      <c r="AU543" s="175" t="s">
        <v>80</v>
      </c>
      <c r="AY543" s="17" t="s">
        <v>139</v>
      </c>
      <c r="BE543" s="176">
        <f>IF(N543="základní",J543,0)</f>
        <v>52204</v>
      </c>
      <c r="BF543" s="176">
        <f>IF(N543="snížená",J543,0)</f>
        <v>0</v>
      </c>
      <c r="BG543" s="176">
        <f>IF(N543="zákl. přenesená",J543,0)</f>
        <v>0</v>
      </c>
      <c r="BH543" s="176">
        <f>IF(N543="sníž. přenesená",J543,0)</f>
        <v>0</v>
      </c>
      <c r="BI543" s="176">
        <f>IF(N543="nulová",J543,0)</f>
        <v>0</v>
      </c>
      <c r="BJ543" s="17" t="s">
        <v>76</v>
      </c>
      <c r="BK543" s="176">
        <f>ROUND(I543*H543,2)</f>
        <v>52204</v>
      </c>
      <c r="BL543" s="17" t="s">
        <v>231</v>
      </c>
      <c r="BM543" s="175" t="s">
        <v>946</v>
      </c>
    </row>
    <row r="544" s="13" customFormat="1">
      <c r="A544" s="13"/>
      <c r="B544" s="181"/>
      <c r="C544" s="13"/>
      <c r="D544" s="177" t="s">
        <v>148</v>
      </c>
      <c r="E544" s="182" t="s">
        <v>1</v>
      </c>
      <c r="F544" s="183" t="s">
        <v>947</v>
      </c>
      <c r="G544" s="13"/>
      <c r="H544" s="184">
        <v>210.5</v>
      </c>
      <c r="I544" s="13"/>
      <c r="J544" s="13"/>
      <c r="K544" s="13"/>
      <c r="L544" s="181"/>
      <c r="M544" s="185"/>
      <c r="N544" s="186"/>
      <c r="O544" s="186"/>
      <c r="P544" s="186"/>
      <c r="Q544" s="186"/>
      <c r="R544" s="186"/>
      <c r="S544" s="186"/>
      <c r="T544" s="18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2" t="s">
        <v>148</v>
      </c>
      <c r="AU544" s="182" t="s">
        <v>80</v>
      </c>
      <c r="AV544" s="13" t="s">
        <v>80</v>
      </c>
      <c r="AW544" s="13" t="s">
        <v>28</v>
      </c>
      <c r="AX544" s="13" t="s">
        <v>71</v>
      </c>
      <c r="AY544" s="182" t="s">
        <v>139</v>
      </c>
    </row>
    <row r="545" s="2" customFormat="1" ht="24.15" customHeight="1">
      <c r="A545" s="30"/>
      <c r="B545" s="163"/>
      <c r="C545" s="164" t="s">
        <v>948</v>
      </c>
      <c r="D545" s="164" t="s">
        <v>141</v>
      </c>
      <c r="E545" s="165" t="s">
        <v>949</v>
      </c>
      <c r="F545" s="166" t="s">
        <v>950</v>
      </c>
      <c r="G545" s="167" t="s">
        <v>390</v>
      </c>
      <c r="H545" s="168">
        <v>89.200000000000003</v>
      </c>
      <c r="I545" s="169">
        <v>68.299999999999997</v>
      </c>
      <c r="J545" s="169">
        <f>ROUND(I545*H545,2)</f>
        <v>6092.3599999999997</v>
      </c>
      <c r="K545" s="170"/>
      <c r="L545" s="31"/>
      <c r="M545" s="171" t="s">
        <v>1</v>
      </c>
      <c r="N545" s="172" t="s">
        <v>36</v>
      </c>
      <c r="O545" s="173">
        <v>0.12</v>
      </c>
      <c r="P545" s="173">
        <f>O545*H545</f>
        <v>10.704000000000001</v>
      </c>
      <c r="Q545" s="173">
        <v>4.0000000000000003E-05</v>
      </c>
      <c r="R545" s="173">
        <f>Q545*H545</f>
        <v>0.0035680000000000004</v>
      </c>
      <c r="S545" s="173">
        <v>0</v>
      </c>
      <c r="T545" s="174">
        <f>S545*H545</f>
        <v>0</v>
      </c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R545" s="175" t="s">
        <v>231</v>
      </c>
      <c r="AT545" s="175" t="s">
        <v>141</v>
      </c>
      <c r="AU545" s="175" t="s">
        <v>80</v>
      </c>
      <c r="AY545" s="17" t="s">
        <v>139</v>
      </c>
      <c r="BE545" s="176">
        <f>IF(N545="základní",J545,0)</f>
        <v>6092.3599999999997</v>
      </c>
      <c r="BF545" s="176">
        <f>IF(N545="snížená",J545,0)</f>
        <v>0</v>
      </c>
      <c r="BG545" s="176">
        <f>IF(N545="zákl. přenesená",J545,0)</f>
        <v>0</v>
      </c>
      <c r="BH545" s="176">
        <f>IF(N545="sníž. přenesená",J545,0)</f>
        <v>0</v>
      </c>
      <c r="BI545" s="176">
        <f>IF(N545="nulová",J545,0)</f>
        <v>0</v>
      </c>
      <c r="BJ545" s="17" t="s">
        <v>76</v>
      </c>
      <c r="BK545" s="176">
        <f>ROUND(I545*H545,2)</f>
        <v>6092.3599999999997</v>
      </c>
      <c r="BL545" s="17" t="s">
        <v>231</v>
      </c>
      <c r="BM545" s="175" t="s">
        <v>951</v>
      </c>
    </row>
    <row r="546" s="2" customFormat="1" ht="33" customHeight="1">
      <c r="A546" s="30"/>
      <c r="B546" s="163"/>
      <c r="C546" s="194" t="s">
        <v>952</v>
      </c>
      <c r="D546" s="194" t="s">
        <v>352</v>
      </c>
      <c r="E546" s="195" t="s">
        <v>953</v>
      </c>
      <c r="F546" s="196" t="s">
        <v>954</v>
      </c>
      <c r="G546" s="197" t="s">
        <v>390</v>
      </c>
      <c r="H546" s="198">
        <v>96.335999999999999</v>
      </c>
      <c r="I546" s="199">
        <v>181</v>
      </c>
      <c r="J546" s="199">
        <f>ROUND(I546*H546,2)</f>
        <v>17436.82</v>
      </c>
      <c r="K546" s="200"/>
      <c r="L546" s="201"/>
      <c r="M546" s="202" t="s">
        <v>1</v>
      </c>
      <c r="N546" s="203" t="s">
        <v>36</v>
      </c>
      <c r="O546" s="173">
        <v>0</v>
      </c>
      <c r="P546" s="173">
        <f>O546*H546</f>
        <v>0</v>
      </c>
      <c r="Q546" s="173">
        <v>0.00020000000000000001</v>
      </c>
      <c r="R546" s="173">
        <f>Q546*H546</f>
        <v>0.019267200000000002</v>
      </c>
      <c r="S546" s="173">
        <v>0</v>
      </c>
      <c r="T546" s="174">
        <f>S546*H546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75" t="s">
        <v>303</v>
      </c>
      <c r="AT546" s="175" t="s">
        <v>352</v>
      </c>
      <c r="AU546" s="175" t="s">
        <v>80</v>
      </c>
      <c r="AY546" s="17" t="s">
        <v>139</v>
      </c>
      <c r="BE546" s="176">
        <f>IF(N546="základní",J546,0)</f>
        <v>17436.82</v>
      </c>
      <c r="BF546" s="176">
        <f>IF(N546="snížená",J546,0)</f>
        <v>0</v>
      </c>
      <c r="BG546" s="176">
        <f>IF(N546="zákl. přenesená",J546,0)</f>
        <v>0</v>
      </c>
      <c r="BH546" s="176">
        <f>IF(N546="sníž. přenesená",J546,0)</f>
        <v>0</v>
      </c>
      <c r="BI546" s="176">
        <f>IF(N546="nulová",J546,0)</f>
        <v>0</v>
      </c>
      <c r="BJ546" s="17" t="s">
        <v>76</v>
      </c>
      <c r="BK546" s="176">
        <f>ROUND(I546*H546,2)</f>
        <v>17436.82</v>
      </c>
      <c r="BL546" s="17" t="s">
        <v>231</v>
      </c>
      <c r="BM546" s="175" t="s">
        <v>955</v>
      </c>
    </row>
    <row r="547" s="13" customFormat="1">
      <c r="A547" s="13"/>
      <c r="B547" s="181"/>
      <c r="C547" s="13"/>
      <c r="D547" s="177" t="s">
        <v>148</v>
      </c>
      <c r="E547" s="13"/>
      <c r="F547" s="183" t="s">
        <v>956</v>
      </c>
      <c r="G547" s="13"/>
      <c r="H547" s="184">
        <v>96.335999999999999</v>
      </c>
      <c r="I547" s="13"/>
      <c r="J547" s="13"/>
      <c r="K547" s="13"/>
      <c r="L547" s="181"/>
      <c r="M547" s="185"/>
      <c r="N547" s="186"/>
      <c r="O547" s="186"/>
      <c r="P547" s="186"/>
      <c r="Q547" s="186"/>
      <c r="R547" s="186"/>
      <c r="S547" s="186"/>
      <c r="T547" s="18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2" t="s">
        <v>148</v>
      </c>
      <c r="AU547" s="182" t="s">
        <v>80</v>
      </c>
      <c r="AV547" s="13" t="s">
        <v>80</v>
      </c>
      <c r="AW547" s="13" t="s">
        <v>3</v>
      </c>
      <c r="AX547" s="13" t="s">
        <v>76</v>
      </c>
      <c r="AY547" s="182" t="s">
        <v>139</v>
      </c>
    </row>
    <row r="548" s="2" customFormat="1" ht="33" customHeight="1">
      <c r="A548" s="30"/>
      <c r="B548" s="163"/>
      <c r="C548" s="164" t="s">
        <v>957</v>
      </c>
      <c r="D548" s="164" t="s">
        <v>141</v>
      </c>
      <c r="E548" s="165" t="s">
        <v>958</v>
      </c>
      <c r="F548" s="166" t="s">
        <v>959</v>
      </c>
      <c r="G548" s="167" t="s">
        <v>160</v>
      </c>
      <c r="H548" s="168">
        <v>210.5</v>
      </c>
      <c r="I548" s="169">
        <v>2480</v>
      </c>
      <c r="J548" s="169">
        <f>ROUND(I548*H548,2)</f>
        <v>522040</v>
      </c>
      <c r="K548" s="170"/>
      <c r="L548" s="31"/>
      <c r="M548" s="171" t="s">
        <v>1</v>
      </c>
      <c r="N548" s="172" t="s">
        <v>36</v>
      </c>
      <c r="O548" s="173">
        <v>1.442</v>
      </c>
      <c r="P548" s="173">
        <f>O548*H548</f>
        <v>303.541</v>
      </c>
      <c r="Q548" s="173">
        <v>0.01796</v>
      </c>
      <c r="R548" s="173">
        <f>Q548*H548</f>
        <v>3.7805800000000001</v>
      </c>
      <c r="S548" s="173">
        <v>0</v>
      </c>
      <c r="T548" s="174">
        <f>S548*H548</f>
        <v>0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75" t="s">
        <v>231</v>
      </c>
      <c r="AT548" s="175" t="s">
        <v>141</v>
      </c>
      <c r="AU548" s="175" t="s">
        <v>80</v>
      </c>
      <c r="AY548" s="17" t="s">
        <v>139</v>
      </c>
      <c r="BE548" s="176">
        <f>IF(N548="základní",J548,0)</f>
        <v>522040</v>
      </c>
      <c r="BF548" s="176">
        <f>IF(N548="snížená",J548,0)</f>
        <v>0</v>
      </c>
      <c r="BG548" s="176">
        <f>IF(N548="zákl. přenesená",J548,0)</f>
        <v>0</v>
      </c>
      <c r="BH548" s="176">
        <f>IF(N548="sníž. přenesená",J548,0)</f>
        <v>0</v>
      </c>
      <c r="BI548" s="176">
        <f>IF(N548="nulová",J548,0)</f>
        <v>0</v>
      </c>
      <c r="BJ548" s="17" t="s">
        <v>76</v>
      </c>
      <c r="BK548" s="176">
        <f>ROUND(I548*H548,2)</f>
        <v>522040</v>
      </c>
      <c r="BL548" s="17" t="s">
        <v>231</v>
      </c>
      <c r="BM548" s="175" t="s">
        <v>960</v>
      </c>
    </row>
    <row r="549" s="13" customFormat="1">
      <c r="A549" s="13"/>
      <c r="B549" s="181"/>
      <c r="C549" s="13"/>
      <c r="D549" s="177" t="s">
        <v>148</v>
      </c>
      <c r="E549" s="182" t="s">
        <v>1</v>
      </c>
      <c r="F549" s="183" t="s">
        <v>947</v>
      </c>
      <c r="G549" s="13"/>
      <c r="H549" s="184">
        <v>210.5</v>
      </c>
      <c r="I549" s="13"/>
      <c r="J549" s="13"/>
      <c r="K549" s="13"/>
      <c r="L549" s="181"/>
      <c r="M549" s="185"/>
      <c r="N549" s="186"/>
      <c r="O549" s="186"/>
      <c r="P549" s="186"/>
      <c r="Q549" s="186"/>
      <c r="R549" s="186"/>
      <c r="S549" s="186"/>
      <c r="T549" s="18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2" t="s">
        <v>148</v>
      </c>
      <c r="AU549" s="182" t="s">
        <v>80</v>
      </c>
      <c r="AV549" s="13" t="s">
        <v>80</v>
      </c>
      <c r="AW549" s="13" t="s">
        <v>28</v>
      </c>
      <c r="AX549" s="13" t="s">
        <v>71</v>
      </c>
      <c r="AY549" s="182" t="s">
        <v>139</v>
      </c>
    </row>
    <row r="550" s="2" customFormat="1" ht="16.5" customHeight="1">
      <c r="A550" s="30"/>
      <c r="B550" s="163"/>
      <c r="C550" s="164" t="s">
        <v>961</v>
      </c>
      <c r="D550" s="164" t="s">
        <v>141</v>
      </c>
      <c r="E550" s="165" t="s">
        <v>962</v>
      </c>
      <c r="F550" s="166" t="s">
        <v>963</v>
      </c>
      <c r="G550" s="167" t="s">
        <v>160</v>
      </c>
      <c r="H550" s="168">
        <v>210.5</v>
      </c>
      <c r="I550" s="169">
        <v>121</v>
      </c>
      <c r="J550" s="169">
        <f>ROUND(I550*H550,2)</f>
        <v>25470.5</v>
      </c>
      <c r="K550" s="170"/>
      <c r="L550" s="31"/>
      <c r="M550" s="171" t="s">
        <v>1</v>
      </c>
      <c r="N550" s="172" t="s">
        <v>36</v>
      </c>
      <c r="O550" s="173">
        <v>0.089999999999999997</v>
      </c>
      <c r="P550" s="173">
        <f>O550*H550</f>
        <v>18.945</v>
      </c>
      <c r="Q550" s="173">
        <v>0.00010000000000000001</v>
      </c>
      <c r="R550" s="173">
        <f>Q550*H550</f>
        <v>0.021050000000000003</v>
      </c>
      <c r="S550" s="173">
        <v>0</v>
      </c>
      <c r="T550" s="174">
        <f>S550*H550</f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175" t="s">
        <v>231</v>
      </c>
      <c r="AT550" s="175" t="s">
        <v>141</v>
      </c>
      <c r="AU550" s="175" t="s">
        <v>80</v>
      </c>
      <c r="AY550" s="17" t="s">
        <v>139</v>
      </c>
      <c r="BE550" s="176">
        <f>IF(N550="základní",J550,0)</f>
        <v>25470.5</v>
      </c>
      <c r="BF550" s="176">
        <f>IF(N550="snížená",J550,0)</f>
        <v>0</v>
      </c>
      <c r="BG550" s="176">
        <f>IF(N550="zákl. přenesená",J550,0)</f>
        <v>0</v>
      </c>
      <c r="BH550" s="176">
        <f>IF(N550="sníž. přenesená",J550,0)</f>
        <v>0</v>
      </c>
      <c r="BI550" s="176">
        <f>IF(N550="nulová",J550,0)</f>
        <v>0</v>
      </c>
      <c r="BJ550" s="17" t="s">
        <v>76</v>
      </c>
      <c r="BK550" s="176">
        <f>ROUND(I550*H550,2)</f>
        <v>25470.5</v>
      </c>
      <c r="BL550" s="17" t="s">
        <v>231</v>
      </c>
      <c r="BM550" s="175" t="s">
        <v>964</v>
      </c>
    </row>
    <row r="551" s="2" customFormat="1" ht="24.15" customHeight="1">
      <c r="A551" s="30"/>
      <c r="B551" s="163"/>
      <c r="C551" s="164" t="s">
        <v>965</v>
      </c>
      <c r="D551" s="164" t="s">
        <v>141</v>
      </c>
      <c r="E551" s="165" t="s">
        <v>966</v>
      </c>
      <c r="F551" s="166" t="s">
        <v>967</v>
      </c>
      <c r="G551" s="167" t="s">
        <v>144</v>
      </c>
      <c r="H551" s="168">
        <v>4.7779999999999996</v>
      </c>
      <c r="I551" s="169">
        <v>1310</v>
      </c>
      <c r="J551" s="169">
        <f>ROUND(I551*H551,2)</f>
        <v>6259.1800000000003</v>
      </c>
      <c r="K551" s="170"/>
      <c r="L551" s="31"/>
      <c r="M551" s="171" t="s">
        <v>1</v>
      </c>
      <c r="N551" s="172" t="s">
        <v>36</v>
      </c>
      <c r="O551" s="173">
        <v>2.4199999999999999</v>
      </c>
      <c r="P551" s="173">
        <f>O551*H551</f>
        <v>11.562759999999999</v>
      </c>
      <c r="Q551" s="173">
        <v>0</v>
      </c>
      <c r="R551" s="173">
        <f>Q551*H551</f>
        <v>0</v>
      </c>
      <c r="S551" s="173">
        <v>0</v>
      </c>
      <c r="T551" s="174">
        <f>S551*H551</f>
        <v>0</v>
      </c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R551" s="175" t="s">
        <v>231</v>
      </c>
      <c r="AT551" s="175" t="s">
        <v>141</v>
      </c>
      <c r="AU551" s="175" t="s">
        <v>80</v>
      </c>
      <c r="AY551" s="17" t="s">
        <v>139</v>
      </c>
      <c r="BE551" s="176">
        <f>IF(N551="základní",J551,0)</f>
        <v>6259.1800000000003</v>
      </c>
      <c r="BF551" s="176">
        <f>IF(N551="snížená",J551,0)</f>
        <v>0</v>
      </c>
      <c r="BG551" s="176">
        <f>IF(N551="zákl. přenesená",J551,0)</f>
        <v>0</v>
      </c>
      <c r="BH551" s="176">
        <f>IF(N551="sníž. přenesená",J551,0)</f>
        <v>0</v>
      </c>
      <c r="BI551" s="176">
        <f>IF(N551="nulová",J551,0)</f>
        <v>0</v>
      </c>
      <c r="BJ551" s="17" t="s">
        <v>76</v>
      </c>
      <c r="BK551" s="176">
        <f>ROUND(I551*H551,2)</f>
        <v>6259.1800000000003</v>
      </c>
      <c r="BL551" s="17" t="s">
        <v>231</v>
      </c>
      <c r="BM551" s="175" t="s">
        <v>968</v>
      </c>
    </row>
    <row r="552" s="2" customFormat="1" ht="24.15" customHeight="1">
      <c r="A552" s="30"/>
      <c r="B552" s="163"/>
      <c r="C552" s="164" t="s">
        <v>969</v>
      </c>
      <c r="D552" s="164" t="s">
        <v>141</v>
      </c>
      <c r="E552" s="165" t="s">
        <v>970</v>
      </c>
      <c r="F552" s="166" t="s">
        <v>971</v>
      </c>
      <c r="G552" s="167" t="s">
        <v>144</v>
      </c>
      <c r="H552" s="168">
        <v>4.7779999999999996</v>
      </c>
      <c r="I552" s="169">
        <v>743</v>
      </c>
      <c r="J552" s="169">
        <f>ROUND(I552*H552,2)</f>
        <v>3550.0500000000002</v>
      </c>
      <c r="K552" s="170"/>
      <c r="L552" s="31"/>
      <c r="M552" s="171" t="s">
        <v>1</v>
      </c>
      <c r="N552" s="172" t="s">
        <v>36</v>
      </c>
      <c r="O552" s="173">
        <v>1.46</v>
      </c>
      <c r="P552" s="173">
        <f>O552*H552</f>
        <v>6.9758799999999992</v>
      </c>
      <c r="Q552" s="173">
        <v>0</v>
      </c>
      <c r="R552" s="173">
        <f>Q552*H552</f>
        <v>0</v>
      </c>
      <c r="S552" s="173">
        <v>0</v>
      </c>
      <c r="T552" s="174">
        <f>S552*H552</f>
        <v>0</v>
      </c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R552" s="175" t="s">
        <v>231</v>
      </c>
      <c r="AT552" s="175" t="s">
        <v>141</v>
      </c>
      <c r="AU552" s="175" t="s">
        <v>80</v>
      </c>
      <c r="AY552" s="17" t="s">
        <v>139</v>
      </c>
      <c r="BE552" s="176">
        <f>IF(N552="základní",J552,0)</f>
        <v>3550.0500000000002</v>
      </c>
      <c r="BF552" s="176">
        <f>IF(N552="snížená",J552,0)</f>
        <v>0</v>
      </c>
      <c r="BG552" s="176">
        <f>IF(N552="zákl. přenesená",J552,0)</f>
        <v>0</v>
      </c>
      <c r="BH552" s="176">
        <f>IF(N552="sníž. přenesená",J552,0)</f>
        <v>0</v>
      </c>
      <c r="BI552" s="176">
        <f>IF(N552="nulová",J552,0)</f>
        <v>0</v>
      </c>
      <c r="BJ552" s="17" t="s">
        <v>76</v>
      </c>
      <c r="BK552" s="176">
        <f>ROUND(I552*H552,2)</f>
        <v>3550.0500000000002</v>
      </c>
      <c r="BL552" s="17" t="s">
        <v>231</v>
      </c>
      <c r="BM552" s="175" t="s">
        <v>972</v>
      </c>
    </row>
    <row r="553" s="12" customFormat="1" ht="22.8" customHeight="1">
      <c r="A553" s="12"/>
      <c r="B553" s="151"/>
      <c r="C553" s="12"/>
      <c r="D553" s="152" t="s">
        <v>70</v>
      </c>
      <c r="E553" s="161" t="s">
        <v>973</v>
      </c>
      <c r="F553" s="161" t="s">
        <v>974</v>
      </c>
      <c r="G553" s="12"/>
      <c r="H553" s="12"/>
      <c r="I553" s="12"/>
      <c r="J553" s="162">
        <f>BK553</f>
        <v>201233.59999999998</v>
      </c>
      <c r="K553" s="12"/>
      <c r="L553" s="151"/>
      <c r="M553" s="155"/>
      <c r="N553" s="156"/>
      <c r="O553" s="156"/>
      <c r="P553" s="157">
        <f>SUM(P554:P577)</f>
        <v>107.42813199999998</v>
      </c>
      <c r="Q553" s="156"/>
      <c r="R553" s="157">
        <f>SUM(R554:R577)</f>
        <v>1.21083769</v>
      </c>
      <c r="S553" s="156"/>
      <c r="T553" s="158">
        <f>SUM(T554:T577)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152" t="s">
        <v>80</v>
      </c>
      <c r="AT553" s="159" t="s">
        <v>70</v>
      </c>
      <c r="AU553" s="159" t="s">
        <v>76</v>
      </c>
      <c r="AY553" s="152" t="s">
        <v>139</v>
      </c>
      <c r="BK553" s="160">
        <f>SUM(BK554:BK577)</f>
        <v>201233.59999999998</v>
      </c>
    </row>
    <row r="554" s="2" customFormat="1" ht="16.5" customHeight="1">
      <c r="A554" s="30"/>
      <c r="B554" s="163"/>
      <c r="C554" s="164" t="s">
        <v>975</v>
      </c>
      <c r="D554" s="164" t="s">
        <v>141</v>
      </c>
      <c r="E554" s="165" t="s">
        <v>976</v>
      </c>
      <c r="F554" s="166" t="s">
        <v>977</v>
      </c>
      <c r="G554" s="167" t="s">
        <v>160</v>
      </c>
      <c r="H554" s="168">
        <v>122.985</v>
      </c>
      <c r="I554" s="169">
        <v>15.699999999999999</v>
      </c>
      <c r="J554" s="169">
        <f>ROUND(I554*H554,2)</f>
        <v>1930.8599999999999</v>
      </c>
      <c r="K554" s="170"/>
      <c r="L554" s="31"/>
      <c r="M554" s="171" t="s">
        <v>1</v>
      </c>
      <c r="N554" s="172" t="s">
        <v>36</v>
      </c>
      <c r="O554" s="173">
        <v>0.024</v>
      </c>
      <c r="P554" s="173">
        <f>O554*H554</f>
        <v>2.9516400000000003</v>
      </c>
      <c r="Q554" s="173">
        <v>0</v>
      </c>
      <c r="R554" s="173">
        <f>Q554*H554</f>
        <v>0</v>
      </c>
      <c r="S554" s="173">
        <v>0</v>
      </c>
      <c r="T554" s="174">
        <f>S554*H554</f>
        <v>0</v>
      </c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R554" s="175" t="s">
        <v>231</v>
      </c>
      <c r="AT554" s="175" t="s">
        <v>141</v>
      </c>
      <c r="AU554" s="175" t="s">
        <v>80</v>
      </c>
      <c r="AY554" s="17" t="s">
        <v>139</v>
      </c>
      <c r="BE554" s="176">
        <f>IF(N554="základní",J554,0)</f>
        <v>1930.8599999999999</v>
      </c>
      <c r="BF554" s="176">
        <f>IF(N554="snížená",J554,0)</f>
        <v>0</v>
      </c>
      <c r="BG554" s="176">
        <f>IF(N554="zákl. přenesená",J554,0)</f>
        <v>0</v>
      </c>
      <c r="BH554" s="176">
        <f>IF(N554="sníž. přenesená",J554,0)</f>
        <v>0</v>
      </c>
      <c r="BI554" s="176">
        <f>IF(N554="nulová",J554,0)</f>
        <v>0</v>
      </c>
      <c r="BJ554" s="17" t="s">
        <v>76</v>
      </c>
      <c r="BK554" s="176">
        <f>ROUND(I554*H554,2)</f>
        <v>1930.8599999999999</v>
      </c>
      <c r="BL554" s="17" t="s">
        <v>231</v>
      </c>
      <c r="BM554" s="175" t="s">
        <v>978</v>
      </c>
    </row>
    <row r="555" s="14" customFormat="1">
      <c r="A555" s="14"/>
      <c r="B555" s="188"/>
      <c r="C555" s="14"/>
      <c r="D555" s="177" t="s">
        <v>148</v>
      </c>
      <c r="E555" s="189" t="s">
        <v>1</v>
      </c>
      <c r="F555" s="190" t="s">
        <v>979</v>
      </c>
      <c r="G555" s="14"/>
      <c r="H555" s="189" t="s">
        <v>1</v>
      </c>
      <c r="I555" s="14"/>
      <c r="J555" s="14"/>
      <c r="K555" s="14"/>
      <c r="L555" s="188"/>
      <c r="M555" s="191"/>
      <c r="N555" s="192"/>
      <c r="O555" s="192"/>
      <c r="P555" s="192"/>
      <c r="Q555" s="192"/>
      <c r="R555" s="192"/>
      <c r="S555" s="192"/>
      <c r="T555" s="19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89" t="s">
        <v>148</v>
      </c>
      <c r="AU555" s="189" t="s">
        <v>80</v>
      </c>
      <c r="AV555" s="14" t="s">
        <v>76</v>
      </c>
      <c r="AW555" s="14" t="s">
        <v>28</v>
      </c>
      <c r="AX555" s="14" t="s">
        <v>71</v>
      </c>
      <c r="AY555" s="189" t="s">
        <v>139</v>
      </c>
    </row>
    <row r="556" s="13" customFormat="1">
      <c r="A556" s="13"/>
      <c r="B556" s="181"/>
      <c r="C556" s="13"/>
      <c r="D556" s="177" t="s">
        <v>148</v>
      </c>
      <c r="E556" s="182" t="s">
        <v>1</v>
      </c>
      <c r="F556" s="183" t="s">
        <v>980</v>
      </c>
      <c r="G556" s="13"/>
      <c r="H556" s="184">
        <v>111.93000000000001</v>
      </c>
      <c r="I556" s="13"/>
      <c r="J556" s="13"/>
      <c r="K556" s="13"/>
      <c r="L556" s="181"/>
      <c r="M556" s="185"/>
      <c r="N556" s="186"/>
      <c r="O556" s="186"/>
      <c r="P556" s="186"/>
      <c r="Q556" s="186"/>
      <c r="R556" s="186"/>
      <c r="S556" s="186"/>
      <c r="T556" s="18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2" t="s">
        <v>148</v>
      </c>
      <c r="AU556" s="182" t="s">
        <v>80</v>
      </c>
      <c r="AV556" s="13" t="s">
        <v>80</v>
      </c>
      <c r="AW556" s="13" t="s">
        <v>28</v>
      </c>
      <c r="AX556" s="13" t="s">
        <v>71</v>
      </c>
      <c r="AY556" s="182" t="s">
        <v>139</v>
      </c>
    </row>
    <row r="557" s="13" customFormat="1">
      <c r="A557" s="13"/>
      <c r="B557" s="181"/>
      <c r="C557" s="13"/>
      <c r="D557" s="177" t="s">
        <v>148</v>
      </c>
      <c r="E557" s="182" t="s">
        <v>1</v>
      </c>
      <c r="F557" s="183" t="s">
        <v>981</v>
      </c>
      <c r="G557" s="13"/>
      <c r="H557" s="184">
        <v>11.055</v>
      </c>
      <c r="I557" s="13"/>
      <c r="J557" s="13"/>
      <c r="K557" s="13"/>
      <c r="L557" s="181"/>
      <c r="M557" s="185"/>
      <c r="N557" s="186"/>
      <c r="O557" s="186"/>
      <c r="P557" s="186"/>
      <c r="Q557" s="186"/>
      <c r="R557" s="186"/>
      <c r="S557" s="186"/>
      <c r="T557" s="18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2" t="s">
        <v>148</v>
      </c>
      <c r="AU557" s="182" t="s">
        <v>80</v>
      </c>
      <c r="AV557" s="13" t="s">
        <v>80</v>
      </c>
      <c r="AW557" s="13" t="s">
        <v>28</v>
      </c>
      <c r="AX557" s="13" t="s">
        <v>71</v>
      </c>
      <c r="AY557" s="182" t="s">
        <v>139</v>
      </c>
    </row>
    <row r="558" s="2" customFormat="1" ht="24.15" customHeight="1">
      <c r="A558" s="30"/>
      <c r="B558" s="163"/>
      <c r="C558" s="164" t="s">
        <v>982</v>
      </c>
      <c r="D558" s="164" t="s">
        <v>141</v>
      </c>
      <c r="E558" s="165" t="s">
        <v>983</v>
      </c>
      <c r="F558" s="166" t="s">
        <v>984</v>
      </c>
      <c r="G558" s="167" t="s">
        <v>160</v>
      </c>
      <c r="H558" s="168">
        <v>122.985</v>
      </c>
      <c r="I558" s="169">
        <v>40</v>
      </c>
      <c r="J558" s="169">
        <f>ROUND(I558*H558,2)</f>
        <v>4919.3999999999996</v>
      </c>
      <c r="K558" s="170"/>
      <c r="L558" s="31"/>
      <c r="M558" s="171" t="s">
        <v>1</v>
      </c>
      <c r="N558" s="172" t="s">
        <v>36</v>
      </c>
      <c r="O558" s="173">
        <v>0.058000000000000003</v>
      </c>
      <c r="P558" s="173">
        <f>O558*H558</f>
        <v>7.1331300000000004</v>
      </c>
      <c r="Q558" s="173">
        <v>3.0000000000000001E-05</v>
      </c>
      <c r="R558" s="173">
        <f>Q558*H558</f>
        <v>0.0036895500000000002</v>
      </c>
      <c r="S558" s="173">
        <v>0</v>
      </c>
      <c r="T558" s="174">
        <f>S558*H558</f>
        <v>0</v>
      </c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R558" s="175" t="s">
        <v>231</v>
      </c>
      <c r="AT558" s="175" t="s">
        <v>141</v>
      </c>
      <c r="AU558" s="175" t="s">
        <v>80</v>
      </c>
      <c r="AY558" s="17" t="s">
        <v>139</v>
      </c>
      <c r="BE558" s="176">
        <f>IF(N558="základní",J558,0)</f>
        <v>4919.3999999999996</v>
      </c>
      <c r="BF558" s="176">
        <f>IF(N558="snížená",J558,0)</f>
        <v>0</v>
      </c>
      <c r="BG558" s="176">
        <f>IF(N558="zákl. přenesená",J558,0)</f>
        <v>0</v>
      </c>
      <c r="BH558" s="176">
        <f>IF(N558="sníž. přenesená",J558,0)</f>
        <v>0</v>
      </c>
      <c r="BI558" s="176">
        <f>IF(N558="nulová",J558,0)</f>
        <v>0</v>
      </c>
      <c r="BJ558" s="17" t="s">
        <v>76</v>
      </c>
      <c r="BK558" s="176">
        <f>ROUND(I558*H558,2)</f>
        <v>4919.3999999999996</v>
      </c>
      <c r="BL558" s="17" t="s">
        <v>231</v>
      </c>
      <c r="BM558" s="175" t="s">
        <v>985</v>
      </c>
    </row>
    <row r="559" s="14" customFormat="1">
      <c r="A559" s="14"/>
      <c r="B559" s="188"/>
      <c r="C559" s="14"/>
      <c r="D559" s="177" t="s">
        <v>148</v>
      </c>
      <c r="E559" s="189" t="s">
        <v>1</v>
      </c>
      <c r="F559" s="190" t="s">
        <v>979</v>
      </c>
      <c r="G559" s="14"/>
      <c r="H559" s="189" t="s">
        <v>1</v>
      </c>
      <c r="I559" s="14"/>
      <c r="J559" s="14"/>
      <c r="K559" s="14"/>
      <c r="L559" s="188"/>
      <c r="M559" s="191"/>
      <c r="N559" s="192"/>
      <c r="O559" s="192"/>
      <c r="P559" s="192"/>
      <c r="Q559" s="192"/>
      <c r="R559" s="192"/>
      <c r="S559" s="192"/>
      <c r="T559" s="19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89" t="s">
        <v>148</v>
      </c>
      <c r="AU559" s="189" t="s">
        <v>80</v>
      </c>
      <c r="AV559" s="14" t="s">
        <v>76</v>
      </c>
      <c r="AW559" s="14" t="s">
        <v>28</v>
      </c>
      <c r="AX559" s="14" t="s">
        <v>71</v>
      </c>
      <c r="AY559" s="189" t="s">
        <v>139</v>
      </c>
    </row>
    <row r="560" s="13" customFormat="1">
      <c r="A560" s="13"/>
      <c r="B560" s="181"/>
      <c r="C560" s="13"/>
      <c r="D560" s="177" t="s">
        <v>148</v>
      </c>
      <c r="E560" s="182" t="s">
        <v>1</v>
      </c>
      <c r="F560" s="183" t="s">
        <v>980</v>
      </c>
      <c r="G560" s="13"/>
      <c r="H560" s="184">
        <v>111.93000000000001</v>
      </c>
      <c r="I560" s="13"/>
      <c r="J560" s="13"/>
      <c r="K560" s="13"/>
      <c r="L560" s="181"/>
      <c r="M560" s="185"/>
      <c r="N560" s="186"/>
      <c r="O560" s="186"/>
      <c r="P560" s="186"/>
      <c r="Q560" s="186"/>
      <c r="R560" s="186"/>
      <c r="S560" s="186"/>
      <c r="T560" s="18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2" t="s">
        <v>148</v>
      </c>
      <c r="AU560" s="182" t="s">
        <v>80</v>
      </c>
      <c r="AV560" s="13" t="s">
        <v>80</v>
      </c>
      <c r="AW560" s="13" t="s">
        <v>28</v>
      </c>
      <c r="AX560" s="13" t="s">
        <v>71</v>
      </c>
      <c r="AY560" s="182" t="s">
        <v>139</v>
      </c>
    </row>
    <row r="561" s="13" customFormat="1">
      <c r="A561" s="13"/>
      <c r="B561" s="181"/>
      <c r="C561" s="13"/>
      <c r="D561" s="177" t="s">
        <v>148</v>
      </c>
      <c r="E561" s="182" t="s">
        <v>1</v>
      </c>
      <c r="F561" s="183" t="s">
        <v>981</v>
      </c>
      <c r="G561" s="13"/>
      <c r="H561" s="184">
        <v>11.055</v>
      </c>
      <c r="I561" s="13"/>
      <c r="J561" s="13"/>
      <c r="K561" s="13"/>
      <c r="L561" s="181"/>
      <c r="M561" s="185"/>
      <c r="N561" s="186"/>
      <c r="O561" s="186"/>
      <c r="P561" s="186"/>
      <c r="Q561" s="186"/>
      <c r="R561" s="186"/>
      <c r="S561" s="186"/>
      <c r="T561" s="18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2" t="s">
        <v>148</v>
      </c>
      <c r="AU561" s="182" t="s">
        <v>80</v>
      </c>
      <c r="AV561" s="13" t="s">
        <v>80</v>
      </c>
      <c r="AW561" s="13" t="s">
        <v>28</v>
      </c>
      <c r="AX561" s="13" t="s">
        <v>71</v>
      </c>
      <c r="AY561" s="182" t="s">
        <v>139</v>
      </c>
    </row>
    <row r="562" s="2" customFormat="1" ht="33" customHeight="1">
      <c r="A562" s="30"/>
      <c r="B562" s="163"/>
      <c r="C562" s="164" t="s">
        <v>986</v>
      </c>
      <c r="D562" s="164" t="s">
        <v>141</v>
      </c>
      <c r="E562" s="165" t="s">
        <v>987</v>
      </c>
      <c r="F562" s="166" t="s">
        <v>988</v>
      </c>
      <c r="G562" s="167" t="s">
        <v>160</v>
      </c>
      <c r="H562" s="168">
        <v>111.93000000000001</v>
      </c>
      <c r="I562" s="169">
        <v>365</v>
      </c>
      <c r="J562" s="169">
        <f>ROUND(I562*H562,2)</f>
        <v>40854.449999999997</v>
      </c>
      <c r="K562" s="170"/>
      <c r="L562" s="31"/>
      <c r="M562" s="171" t="s">
        <v>1</v>
      </c>
      <c r="N562" s="172" t="s">
        <v>36</v>
      </c>
      <c r="O562" s="173">
        <v>0.245</v>
      </c>
      <c r="P562" s="173">
        <f>O562*H562</f>
        <v>27.42285</v>
      </c>
      <c r="Q562" s="173">
        <v>0.0074999999999999997</v>
      </c>
      <c r="R562" s="173">
        <f>Q562*H562</f>
        <v>0.83947499999999997</v>
      </c>
      <c r="S562" s="173">
        <v>0</v>
      </c>
      <c r="T562" s="174">
        <f>S562*H562</f>
        <v>0</v>
      </c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75" t="s">
        <v>231</v>
      </c>
      <c r="AT562" s="175" t="s">
        <v>141</v>
      </c>
      <c r="AU562" s="175" t="s">
        <v>80</v>
      </c>
      <c r="AY562" s="17" t="s">
        <v>139</v>
      </c>
      <c r="BE562" s="176">
        <f>IF(N562="základní",J562,0)</f>
        <v>40854.449999999997</v>
      </c>
      <c r="BF562" s="176">
        <f>IF(N562="snížená",J562,0)</f>
        <v>0</v>
      </c>
      <c r="BG562" s="176">
        <f>IF(N562="zákl. přenesená",J562,0)</f>
        <v>0</v>
      </c>
      <c r="BH562" s="176">
        <f>IF(N562="sníž. přenesená",J562,0)</f>
        <v>0</v>
      </c>
      <c r="BI562" s="176">
        <f>IF(N562="nulová",J562,0)</f>
        <v>0</v>
      </c>
      <c r="BJ562" s="17" t="s">
        <v>76</v>
      </c>
      <c r="BK562" s="176">
        <f>ROUND(I562*H562,2)</f>
        <v>40854.449999999997</v>
      </c>
      <c r="BL562" s="17" t="s">
        <v>231</v>
      </c>
      <c r="BM562" s="175" t="s">
        <v>989</v>
      </c>
    </row>
    <row r="563" s="13" customFormat="1">
      <c r="A563" s="13"/>
      <c r="B563" s="181"/>
      <c r="C563" s="13"/>
      <c r="D563" s="177" t="s">
        <v>148</v>
      </c>
      <c r="E563" s="182" t="s">
        <v>1</v>
      </c>
      <c r="F563" s="183" t="s">
        <v>990</v>
      </c>
      <c r="G563" s="13"/>
      <c r="H563" s="184">
        <v>111.93000000000001</v>
      </c>
      <c r="I563" s="13"/>
      <c r="J563" s="13"/>
      <c r="K563" s="13"/>
      <c r="L563" s="181"/>
      <c r="M563" s="185"/>
      <c r="N563" s="186"/>
      <c r="O563" s="186"/>
      <c r="P563" s="186"/>
      <c r="Q563" s="186"/>
      <c r="R563" s="186"/>
      <c r="S563" s="186"/>
      <c r="T563" s="18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2" t="s">
        <v>148</v>
      </c>
      <c r="AU563" s="182" t="s">
        <v>80</v>
      </c>
      <c r="AV563" s="13" t="s">
        <v>80</v>
      </c>
      <c r="AW563" s="13" t="s">
        <v>28</v>
      </c>
      <c r="AX563" s="13" t="s">
        <v>71</v>
      </c>
      <c r="AY563" s="182" t="s">
        <v>139</v>
      </c>
    </row>
    <row r="564" s="2" customFormat="1" ht="21.75" customHeight="1">
      <c r="A564" s="30"/>
      <c r="B564" s="163"/>
      <c r="C564" s="164" t="s">
        <v>991</v>
      </c>
      <c r="D564" s="164" t="s">
        <v>141</v>
      </c>
      <c r="E564" s="165" t="s">
        <v>992</v>
      </c>
      <c r="F564" s="166" t="s">
        <v>993</v>
      </c>
      <c r="G564" s="167" t="s">
        <v>160</v>
      </c>
      <c r="H564" s="168">
        <v>111.93000000000001</v>
      </c>
      <c r="I564" s="169">
        <v>247</v>
      </c>
      <c r="J564" s="169">
        <f>ROUND(I564*H564,2)</f>
        <v>27646.709999999999</v>
      </c>
      <c r="K564" s="170"/>
      <c r="L564" s="31"/>
      <c r="M564" s="171" t="s">
        <v>1</v>
      </c>
      <c r="N564" s="172" t="s">
        <v>36</v>
      </c>
      <c r="O564" s="173">
        <v>0.307</v>
      </c>
      <c r="P564" s="173">
        <f>O564*H564</f>
        <v>34.36251</v>
      </c>
      <c r="Q564" s="173">
        <v>0.00029999999999999997</v>
      </c>
      <c r="R564" s="173">
        <f>Q564*H564</f>
        <v>0.033578999999999998</v>
      </c>
      <c r="S564" s="173">
        <v>0</v>
      </c>
      <c r="T564" s="174">
        <f>S564*H564</f>
        <v>0</v>
      </c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R564" s="175" t="s">
        <v>231</v>
      </c>
      <c r="AT564" s="175" t="s">
        <v>141</v>
      </c>
      <c r="AU564" s="175" t="s">
        <v>80</v>
      </c>
      <c r="AY564" s="17" t="s">
        <v>139</v>
      </c>
      <c r="BE564" s="176">
        <f>IF(N564="základní",J564,0)</f>
        <v>27646.709999999999</v>
      </c>
      <c r="BF564" s="176">
        <f>IF(N564="snížená",J564,0)</f>
        <v>0</v>
      </c>
      <c r="BG564" s="176">
        <f>IF(N564="zákl. přenesená",J564,0)</f>
        <v>0</v>
      </c>
      <c r="BH564" s="176">
        <f>IF(N564="sníž. přenesená",J564,0)</f>
        <v>0</v>
      </c>
      <c r="BI564" s="176">
        <f>IF(N564="nulová",J564,0)</f>
        <v>0</v>
      </c>
      <c r="BJ564" s="17" t="s">
        <v>76</v>
      </c>
      <c r="BK564" s="176">
        <f>ROUND(I564*H564,2)</f>
        <v>27646.709999999999</v>
      </c>
      <c r="BL564" s="17" t="s">
        <v>231</v>
      </c>
      <c r="BM564" s="175" t="s">
        <v>994</v>
      </c>
    </row>
    <row r="565" s="13" customFormat="1">
      <c r="A565" s="13"/>
      <c r="B565" s="181"/>
      <c r="C565" s="13"/>
      <c r="D565" s="177" t="s">
        <v>148</v>
      </c>
      <c r="E565" s="182" t="s">
        <v>1</v>
      </c>
      <c r="F565" s="183" t="s">
        <v>990</v>
      </c>
      <c r="G565" s="13"/>
      <c r="H565" s="184">
        <v>111.93000000000001</v>
      </c>
      <c r="I565" s="13"/>
      <c r="J565" s="13"/>
      <c r="K565" s="13"/>
      <c r="L565" s="181"/>
      <c r="M565" s="185"/>
      <c r="N565" s="186"/>
      <c r="O565" s="186"/>
      <c r="P565" s="186"/>
      <c r="Q565" s="186"/>
      <c r="R565" s="186"/>
      <c r="S565" s="186"/>
      <c r="T565" s="18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2" t="s">
        <v>148</v>
      </c>
      <c r="AU565" s="182" t="s">
        <v>80</v>
      </c>
      <c r="AV565" s="13" t="s">
        <v>80</v>
      </c>
      <c r="AW565" s="13" t="s">
        <v>28</v>
      </c>
      <c r="AX565" s="13" t="s">
        <v>71</v>
      </c>
      <c r="AY565" s="182" t="s">
        <v>139</v>
      </c>
    </row>
    <row r="566" s="2" customFormat="1" ht="55.5" customHeight="1">
      <c r="A566" s="30"/>
      <c r="B566" s="163"/>
      <c r="C566" s="194" t="s">
        <v>995</v>
      </c>
      <c r="D566" s="194" t="s">
        <v>352</v>
      </c>
      <c r="E566" s="195" t="s">
        <v>996</v>
      </c>
      <c r="F566" s="196" t="s">
        <v>997</v>
      </c>
      <c r="G566" s="197" t="s">
        <v>160</v>
      </c>
      <c r="H566" s="198">
        <v>124.242</v>
      </c>
      <c r="I566" s="199">
        <v>765</v>
      </c>
      <c r="J566" s="199">
        <f>ROUND(I566*H566,2)</f>
        <v>95045.130000000005</v>
      </c>
      <c r="K566" s="200"/>
      <c r="L566" s="201"/>
      <c r="M566" s="202" t="s">
        <v>1</v>
      </c>
      <c r="N566" s="203" t="s">
        <v>36</v>
      </c>
      <c r="O566" s="173">
        <v>0</v>
      </c>
      <c r="P566" s="173">
        <f>O566*H566</f>
        <v>0</v>
      </c>
      <c r="Q566" s="173">
        <v>0.0025999999999999999</v>
      </c>
      <c r="R566" s="173">
        <f>Q566*H566</f>
        <v>0.32302920000000002</v>
      </c>
      <c r="S566" s="173">
        <v>0</v>
      </c>
      <c r="T566" s="174">
        <f>S566*H566</f>
        <v>0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175" t="s">
        <v>303</v>
      </c>
      <c r="AT566" s="175" t="s">
        <v>352</v>
      </c>
      <c r="AU566" s="175" t="s">
        <v>80</v>
      </c>
      <c r="AY566" s="17" t="s">
        <v>139</v>
      </c>
      <c r="BE566" s="176">
        <f>IF(N566="základní",J566,0)</f>
        <v>95045.130000000005</v>
      </c>
      <c r="BF566" s="176">
        <f>IF(N566="snížená",J566,0)</f>
        <v>0</v>
      </c>
      <c r="BG566" s="176">
        <f>IF(N566="zákl. přenesená",J566,0)</f>
        <v>0</v>
      </c>
      <c r="BH566" s="176">
        <f>IF(N566="sníž. přenesená",J566,0)</f>
        <v>0</v>
      </c>
      <c r="BI566" s="176">
        <f>IF(N566="nulová",J566,0)</f>
        <v>0</v>
      </c>
      <c r="BJ566" s="17" t="s">
        <v>76</v>
      </c>
      <c r="BK566" s="176">
        <f>ROUND(I566*H566,2)</f>
        <v>95045.130000000005</v>
      </c>
      <c r="BL566" s="17" t="s">
        <v>231</v>
      </c>
      <c r="BM566" s="175" t="s">
        <v>998</v>
      </c>
    </row>
    <row r="567" s="13" customFormat="1">
      <c r="A567" s="13"/>
      <c r="B567" s="181"/>
      <c r="C567" s="13"/>
      <c r="D567" s="177" t="s">
        <v>148</v>
      </c>
      <c r="E567" s="13"/>
      <c r="F567" s="183" t="s">
        <v>999</v>
      </c>
      <c r="G567" s="13"/>
      <c r="H567" s="184">
        <v>124.242</v>
      </c>
      <c r="I567" s="13"/>
      <c r="J567" s="13"/>
      <c r="K567" s="13"/>
      <c r="L567" s="181"/>
      <c r="M567" s="185"/>
      <c r="N567" s="186"/>
      <c r="O567" s="186"/>
      <c r="P567" s="186"/>
      <c r="Q567" s="186"/>
      <c r="R567" s="186"/>
      <c r="S567" s="186"/>
      <c r="T567" s="18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82" t="s">
        <v>148</v>
      </c>
      <c r="AU567" s="182" t="s">
        <v>80</v>
      </c>
      <c r="AV567" s="13" t="s">
        <v>80</v>
      </c>
      <c r="AW567" s="13" t="s">
        <v>3</v>
      </c>
      <c r="AX567" s="13" t="s">
        <v>76</v>
      </c>
      <c r="AY567" s="182" t="s">
        <v>139</v>
      </c>
    </row>
    <row r="568" s="2" customFormat="1" ht="16.5" customHeight="1">
      <c r="A568" s="30"/>
      <c r="B568" s="163"/>
      <c r="C568" s="164" t="s">
        <v>1000</v>
      </c>
      <c r="D568" s="164" t="s">
        <v>141</v>
      </c>
      <c r="E568" s="165" t="s">
        <v>1001</v>
      </c>
      <c r="F568" s="166" t="s">
        <v>1002</v>
      </c>
      <c r="G568" s="167" t="s">
        <v>390</v>
      </c>
      <c r="H568" s="168">
        <v>110.55</v>
      </c>
      <c r="I568" s="169">
        <v>116</v>
      </c>
      <c r="J568" s="169">
        <f>ROUND(I568*H568,2)</f>
        <v>12823.799999999999</v>
      </c>
      <c r="K568" s="170"/>
      <c r="L568" s="31"/>
      <c r="M568" s="171" t="s">
        <v>1</v>
      </c>
      <c r="N568" s="172" t="s">
        <v>36</v>
      </c>
      <c r="O568" s="173">
        <v>0.18099999999999999</v>
      </c>
      <c r="P568" s="173">
        <f>O568*H568</f>
        <v>20.009549999999997</v>
      </c>
      <c r="Q568" s="173">
        <v>1.0000000000000001E-05</v>
      </c>
      <c r="R568" s="173">
        <f>Q568*H568</f>
        <v>0.0011055000000000002</v>
      </c>
      <c r="S568" s="173">
        <v>0</v>
      </c>
      <c r="T568" s="174">
        <f>S568*H568</f>
        <v>0</v>
      </c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75" t="s">
        <v>231</v>
      </c>
      <c r="AT568" s="175" t="s">
        <v>141</v>
      </c>
      <c r="AU568" s="175" t="s">
        <v>80</v>
      </c>
      <c r="AY568" s="17" t="s">
        <v>139</v>
      </c>
      <c r="BE568" s="176">
        <f>IF(N568="základní",J568,0)</f>
        <v>12823.799999999999</v>
      </c>
      <c r="BF568" s="176">
        <f>IF(N568="snížená",J568,0)</f>
        <v>0</v>
      </c>
      <c r="BG568" s="176">
        <f>IF(N568="zákl. přenesená",J568,0)</f>
        <v>0</v>
      </c>
      <c r="BH568" s="176">
        <f>IF(N568="sníž. přenesená",J568,0)</f>
        <v>0</v>
      </c>
      <c r="BI568" s="176">
        <f>IF(N568="nulová",J568,0)</f>
        <v>0</v>
      </c>
      <c r="BJ568" s="17" t="s">
        <v>76</v>
      </c>
      <c r="BK568" s="176">
        <f>ROUND(I568*H568,2)</f>
        <v>12823.799999999999</v>
      </c>
      <c r="BL568" s="17" t="s">
        <v>231</v>
      </c>
      <c r="BM568" s="175" t="s">
        <v>1003</v>
      </c>
    </row>
    <row r="569" s="2" customFormat="1" ht="21.75" customHeight="1">
      <c r="A569" s="30"/>
      <c r="B569" s="163"/>
      <c r="C569" s="194" t="s">
        <v>1004</v>
      </c>
      <c r="D569" s="194" t="s">
        <v>352</v>
      </c>
      <c r="E569" s="195" t="s">
        <v>1005</v>
      </c>
      <c r="F569" s="196" t="s">
        <v>1006</v>
      </c>
      <c r="G569" s="197" t="s">
        <v>390</v>
      </c>
      <c r="H569" s="198">
        <v>116.078</v>
      </c>
      <c r="I569" s="199">
        <v>88.599999999999994</v>
      </c>
      <c r="J569" s="199">
        <f>ROUND(I569*H569,2)</f>
        <v>10284.51</v>
      </c>
      <c r="K569" s="200"/>
      <c r="L569" s="201"/>
      <c r="M569" s="202" t="s">
        <v>1</v>
      </c>
      <c r="N569" s="203" t="s">
        <v>36</v>
      </c>
      <c r="O569" s="173">
        <v>0</v>
      </c>
      <c r="P569" s="173">
        <f>O569*H569</f>
        <v>0</v>
      </c>
      <c r="Q569" s="173">
        <v>8.0000000000000007E-05</v>
      </c>
      <c r="R569" s="173">
        <f>Q569*H569</f>
        <v>0.0092862400000000012</v>
      </c>
      <c r="S569" s="173">
        <v>0</v>
      </c>
      <c r="T569" s="174">
        <f>S569*H569</f>
        <v>0</v>
      </c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R569" s="175" t="s">
        <v>303</v>
      </c>
      <c r="AT569" s="175" t="s">
        <v>352</v>
      </c>
      <c r="AU569" s="175" t="s">
        <v>80</v>
      </c>
      <c r="AY569" s="17" t="s">
        <v>139</v>
      </c>
      <c r="BE569" s="176">
        <f>IF(N569="základní",J569,0)</f>
        <v>10284.51</v>
      </c>
      <c r="BF569" s="176">
        <f>IF(N569="snížená",J569,0)</f>
        <v>0</v>
      </c>
      <c r="BG569" s="176">
        <f>IF(N569="zákl. přenesená",J569,0)</f>
        <v>0</v>
      </c>
      <c r="BH569" s="176">
        <f>IF(N569="sníž. přenesená",J569,0)</f>
        <v>0</v>
      </c>
      <c r="BI569" s="176">
        <f>IF(N569="nulová",J569,0)</f>
        <v>0</v>
      </c>
      <c r="BJ569" s="17" t="s">
        <v>76</v>
      </c>
      <c r="BK569" s="176">
        <f>ROUND(I569*H569,2)</f>
        <v>10284.51</v>
      </c>
      <c r="BL569" s="17" t="s">
        <v>231</v>
      </c>
      <c r="BM569" s="175" t="s">
        <v>1007</v>
      </c>
    </row>
    <row r="570" s="13" customFormat="1">
      <c r="A570" s="13"/>
      <c r="B570" s="181"/>
      <c r="C570" s="13"/>
      <c r="D570" s="177" t="s">
        <v>148</v>
      </c>
      <c r="E570" s="13"/>
      <c r="F570" s="183" t="s">
        <v>1008</v>
      </c>
      <c r="G570" s="13"/>
      <c r="H570" s="184">
        <v>116.078</v>
      </c>
      <c r="I570" s="13"/>
      <c r="J570" s="13"/>
      <c r="K570" s="13"/>
      <c r="L570" s="181"/>
      <c r="M570" s="185"/>
      <c r="N570" s="186"/>
      <c r="O570" s="186"/>
      <c r="P570" s="186"/>
      <c r="Q570" s="186"/>
      <c r="R570" s="186"/>
      <c r="S570" s="186"/>
      <c r="T570" s="18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2" t="s">
        <v>148</v>
      </c>
      <c r="AU570" s="182" t="s">
        <v>80</v>
      </c>
      <c r="AV570" s="13" t="s">
        <v>80</v>
      </c>
      <c r="AW570" s="13" t="s">
        <v>3</v>
      </c>
      <c r="AX570" s="13" t="s">
        <v>76</v>
      </c>
      <c r="AY570" s="182" t="s">
        <v>139</v>
      </c>
    </row>
    <row r="571" s="2" customFormat="1" ht="16.5" customHeight="1">
      <c r="A571" s="30"/>
      <c r="B571" s="163"/>
      <c r="C571" s="164" t="s">
        <v>1009</v>
      </c>
      <c r="D571" s="164" t="s">
        <v>141</v>
      </c>
      <c r="E571" s="165" t="s">
        <v>1010</v>
      </c>
      <c r="F571" s="166" t="s">
        <v>1011</v>
      </c>
      <c r="G571" s="167" t="s">
        <v>390</v>
      </c>
      <c r="H571" s="168">
        <v>3.6000000000000001</v>
      </c>
      <c r="I571" s="169">
        <v>161</v>
      </c>
      <c r="J571" s="169">
        <f>ROUND(I571*H571,2)</f>
        <v>579.60000000000002</v>
      </c>
      <c r="K571" s="170"/>
      <c r="L571" s="31"/>
      <c r="M571" s="171" t="s">
        <v>1</v>
      </c>
      <c r="N571" s="172" t="s">
        <v>36</v>
      </c>
      <c r="O571" s="173">
        <v>0.26400000000000001</v>
      </c>
      <c r="P571" s="173">
        <f>O571*H571</f>
        <v>0.95040000000000002</v>
      </c>
      <c r="Q571" s="173">
        <v>0</v>
      </c>
      <c r="R571" s="173">
        <f>Q571*H571</f>
        <v>0</v>
      </c>
      <c r="S571" s="173">
        <v>0</v>
      </c>
      <c r="T571" s="174">
        <f>S571*H571</f>
        <v>0</v>
      </c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R571" s="175" t="s">
        <v>231</v>
      </c>
      <c r="AT571" s="175" t="s">
        <v>141</v>
      </c>
      <c r="AU571" s="175" t="s">
        <v>80</v>
      </c>
      <c r="AY571" s="17" t="s">
        <v>139</v>
      </c>
      <c r="BE571" s="176">
        <f>IF(N571="základní",J571,0)</f>
        <v>579.60000000000002</v>
      </c>
      <c r="BF571" s="176">
        <f>IF(N571="snížená",J571,0)</f>
        <v>0</v>
      </c>
      <c r="BG571" s="176">
        <f>IF(N571="zákl. přenesená",J571,0)</f>
        <v>0</v>
      </c>
      <c r="BH571" s="176">
        <f>IF(N571="sníž. přenesená",J571,0)</f>
        <v>0</v>
      </c>
      <c r="BI571" s="176">
        <f>IF(N571="nulová",J571,0)</f>
        <v>0</v>
      </c>
      <c r="BJ571" s="17" t="s">
        <v>76</v>
      </c>
      <c r="BK571" s="176">
        <f>ROUND(I571*H571,2)</f>
        <v>579.60000000000002</v>
      </c>
      <c r="BL571" s="17" t="s">
        <v>231</v>
      </c>
      <c r="BM571" s="175" t="s">
        <v>1012</v>
      </c>
    </row>
    <row r="572" s="13" customFormat="1">
      <c r="A572" s="13"/>
      <c r="B572" s="181"/>
      <c r="C572" s="13"/>
      <c r="D572" s="177" t="s">
        <v>148</v>
      </c>
      <c r="E572" s="182" t="s">
        <v>1</v>
      </c>
      <c r="F572" s="183" t="s">
        <v>1013</v>
      </c>
      <c r="G572" s="13"/>
      <c r="H572" s="184">
        <v>3.6000000000000001</v>
      </c>
      <c r="I572" s="13"/>
      <c r="J572" s="13"/>
      <c r="K572" s="13"/>
      <c r="L572" s="181"/>
      <c r="M572" s="185"/>
      <c r="N572" s="186"/>
      <c r="O572" s="186"/>
      <c r="P572" s="186"/>
      <c r="Q572" s="186"/>
      <c r="R572" s="186"/>
      <c r="S572" s="186"/>
      <c r="T572" s="18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2" t="s">
        <v>148</v>
      </c>
      <c r="AU572" s="182" t="s">
        <v>80</v>
      </c>
      <c r="AV572" s="13" t="s">
        <v>80</v>
      </c>
      <c r="AW572" s="13" t="s">
        <v>28</v>
      </c>
      <c r="AX572" s="13" t="s">
        <v>76</v>
      </c>
      <c r="AY572" s="182" t="s">
        <v>139</v>
      </c>
    </row>
    <row r="573" s="2" customFormat="1" ht="16.5" customHeight="1">
      <c r="A573" s="30"/>
      <c r="B573" s="163"/>
      <c r="C573" s="194" t="s">
        <v>1014</v>
      </c>
      <c r="D573" s="194" t="s">
        <v>352</v>
      </c>
      <c r="E573" s="195" t="s">
        <v>1015</v>
      </c>
      <c r="F573" s="196" t="s">
        <v>1016</v>
      </c>
      <c r="G573" s="197" t="s">
        <v>390</v>
      </c>
      <c r="H573" s="198">
        <v>3.96</v>
      </c>
      <c r="I573" s="199">
        <v>116</v>
      </c>
      <c r="J573" s="199">
        <f>ROUND(I573*H573,2)</f>
        <v>459.36000000000001</v>
      </c>
      <c r="K573" s="200"/>
      <c r="L573" s="201"/>
      <c r="M573" s="202" t="s">
        <v>1</v>
      </c>
      <c r="N573" s="203" t="s">
        <v>36</v>
      </c>
      <c r="O573" s="173">
        <v>0</v>
      </c>
      <c r="P573" s="173">
        <f>O573*H573</f>
        <v>0</v>
      </c>
      <c r="Q573" s="173">
        <v>0.00017000000000000001</v>
      </c>
      <c r="R573" s="173">
        <f>Q573*H573</f>
        <v>0.00067319999999999999</v>
      </c>
      <c r="S573" s="173">
        <v>0</v>
      </c>
      <c r="T573" s="174">
        <f>S573*H573</f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175" t="s">
        <v>303</v>
      </c>
      <c r="AT573" s="175" t="s">
        <v>352</v>
      </c>
      <c r="AU573" s="175" t="s">
        <v>80</v>
      </c>
      <c r="AY573" s="17" t="s">
        <v>139</v>
      </c>
      <c r="BE573" s="176">
        <f>IF(N573="základní",J573,0)</f>
        <v>459.36000000000001</v>
      </c>
      <c r="BF573" s="176">
        <f>IF(N573="snížená",J573,0)</f>
        <v>0</v>
      </c>
      <c r="BG573" s="176">
        <f>IF(N573="zákl. přenesená",J573,0)</f>
        <v>0</v>
      </c>
      <c r="BH573" s="176">
        <f>IF(N573="sníž. přenesená",J573,0)</f>
        <v>0</v>
      </c>
      <c r="BI573" s="176">
        <f>IF(N573="nulová",J573,0)</f>
        <v>0</v>
      </c>
      <c r="BJ573" s="17" t="s">
        <v>76</v>
      </c>
      <c r="BK573" s="176">
        <f>ROUND(I573*H573,2)</f>
        <v>459.36000000000001</v>
      </c>
      <c r="BL573" s="17" t="s">
        <v>231</v>
      </c>
      <c r="BM573" s="175" t="s">
        <v>1017</v>
      </c>
    </row>
    <row r="574" s="13" customFormat="1">
      <c r="A574" s="13"/>
      <c r="B574" s="181"/>
      <c r="C574" s="13"/>
      <c r="D574" s="177" t="s">
        <v>148</v>
      </c>
      <c r="E574" s="13"/>
      <c r="F574" s="183" t="s">
        <v>1018</v>
      </c>
      <c r="G574" s="13"/>
      <c r="H574" s="184">
        <v>3.96</v>
      </c>
      <c r="I574" s="13"/>
      <c r="J574" s="13"/>
      <c r="K574" s="13"/>
      <c r="L574" s="181"/>
      <c r="M574" s="185"/>
      <c r="N574" s="186"/>
      <c r="O574" s="186"/>
      <c r="P574" s="186"/>
      <c r="Q574" s="186"/>
      <c r="R574" s="186"/>
      <c r="S574" s="186"/>
      <c r="T574" s="18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2" t="s">
        <v>148</v>
      </c>
      <c r="AU574" s="182" t="s">
        <v>80</v>
      </c>
      <c r="AV574" s="13" t="s">
        <v>80</v>
      </c>
      <c r="AW574" s="13" t="s">
        <v>3</v>
      </c>
      <c r="AX574" s="13" t="s">
        <v>76</v>
      </c>
      <c r="AY574" s="182" t="s">
        <v>139</v>
      </c>
    </row>
    <row r="575" s="2" customFormat="1" ht="24.15" customHeight="1">
      <c r="A575" s="30"/>
      <c r="B575" s="163"/>
      <c r="C575" s="164" t="s">
        <v>1019</v>
      </c>
      <c r="D575" s="164" t="s">
        <v>141</v>
      </c>
      <c r="E575" s="165" t="s">
        <v>1020</v>
      </c>
      <c r="F575" s="166" t="s">
        <v>1021</v>
      </c>
      <c r="G575" s="167" t="s">
        <v>160</v>
      </c>
      <c r="H575" s="168">
        <v>122.985</v>
      </c>
      <c r="I575" s="169">
        <v>43.799999999999997</v>
      </c>
      <c r="J575" s="169">
        <f>ROUND(I575*H575,2)</f>
        <v>5386.7399999999998</v>
      </c>
      <c r="K575" s="170"/>
      <c r="L575" s="31"/>
      <c r="M575" s="171" t="s">
        <v>1</v>
      </c>
      <c r="N575" s="172" t="s">
        <v>36</v>
      </c>
      <c r="O575" s="173">
        <v>0.098000000000000004</v>
      </c>
      <c r="P575" s="173">
        <f>O575*H575</f>
        <v>12.052530000000001</v>
      </c>
      <c r="Q575" s="173">
        <v>0</v>
      </c>
      <c r="R575" s="173">
        <f>Q575*H575</f>
        <v>0</v>
      </c>
      <c r="S575" s="173">
        <v>0</v>
      </c>
      <c r="T575" s="174">
        <f>S575*H575</f>
        <v>0</v>
      </c>
      <c r="U575" s="30"/>
      <c r="V575" s="30"/>
      <c r="W575" s="30"/>
      <c r="X575" s="30"/>
      <c r="Y575" s="30"/>
      <c r="Z575" s="30"/>
      <c r="AA575" s="30"/>
      <c r="AB575" s="30"/>
      <c r="AC575" s="30"/>
      <c r="AD575" s="30"/>
      <c r="AE575" s="30"/>
      <c r="AR575" s="175" t="s">
        <v>231</v>
      </c>
      <c r="AT575" s="175" t="s">
        <v>141</v>
      </c>
      <c r="AU575" s="175" t="s">
        <v>80</v>
      </c>
      <c r="AY575" s="17" t="s">
        <v>139</v>
      </c>
      <c r="BE575" s="176">
        <f>IF(N575="základní",J575,0)</f>
        <v>5386.7399999999998</v>
      </c>
      <c r="BF575" s="176">
        <f>IF(N575="snížená",J575,0)</f>
        <v>0</v>
      </c>
      <c r="BG575" s="176">
        <f>IF(N575="zákl. přenesená",J575,0)</f>
        <v>0</v>
      </c>
      <c r="BH575" s="176">
        <f>IF(N575="sníž. přenesená",J575,0)</f>
        <v>0</v>
      </c>
      <c r="BI575" s="176">
        <f>IF(N575="nulová",J575,0)</f>
        <v>0</v>
      </c>
      <c r="BJ575" s="17" t="s">
        <v>76</v>
      </c>
      <c r="BK575" s="176">
        <f>ROUND(I575*H575,2)</f>
        <v>5386.7399999999998</v>
      </c>
      <c r="BL575" s="17" t="s">
        <v>231</v>
      </c>
      <c r="BM575" s="175" t="s">
        <v>1022</v>
      </c>
    </row>
    <row r="576" s="2" customFormat="1" ht="24.15" customHeight="1">
      <c r="A576" s="30"/>
      <c r="B576" s="163"/>
      <c r="C576" s="164" t="s">
        <v>1023</v>
      </c>
      <c r="D576" s="164" t="s">
        <v>141</v>
      </c>
      <c r="E576" s="165" t="s">
        <v>1024</v>
      </c>
      <c r="F576" s="166" t="s">
        <v>1025</v>
      </c>
      <c r="G576" s="167" t="s">
        <v>144</v>
      </c>
      <c r="H576" s="168">
        <v>1.2110000000000001</v>
      </c>
      <c r="I576" s="169">
        <v>567</v>
      </c>
      <c r="J576" s="169">
        <f>ROUND(I576*H576,2)</f>
        <v>686.63999999999999</v>
      </c>
      <c r="K576" s="170"/>
      <c r="L576" s="31"/>
      <c r="M576" s="171" t="s">
        <v>1</v>
      </c>
      <c r="N576" s="172" t="s">
        <v>36</v>
      </c>
      <c r="O576" s="173">
        <v>1.1020000000000001</v>
      </c>
      <c r="P576" s="173">
        <f>O576*H576</f>
        <v>1.3345220000000002</v>
      </c>
      <c r="Q576" s="173">
        <v>0</v>
      </c>
      <c r="R576" s="173">
        <f>Q576*H576</f>
        <v>0</v>
      </c>
      <c r="S576" s="173">
        <v>0</v>
      </c>
      <c r="T576" s="174">
        <f>S576*H576</f>
        <v>0</v>
      </c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R576" s="175" t="s">
        <v>231</v>
      </c>
      <c r="AT576" s="175" t="s">
        <v>141</v>
      </c>
      <c r="AU576" s="175" t="s">
        <v>80</v>
      </c>
      <c r="AY576" s="17" t="s">
        <v>139</v>
      </c>
      <c r="BE576" s="176">
        <f>IF(N576="základní",J576,0)</f>
        <v>686.63999999999999</v>
      </c>
      <c r="BF576" s="176">
        <f>IF(N576="snížená",J576,0)</f>
        <v>0</v>
      </c>
      <c r="BG576" s="176">
        <f>IF(N576="zákl. přenesená",J576,0)</f>
        <v>0</v>
      </c>
      <c r="BH576" s="176">
        <f>IF(N576="sníž. přenesená",J576,0)</f>
        <v>0</v>
      </c>
      <c r="BI576" s="176">
        <f>IF(N576="nulová",J576,0)</f>
        <v>0</v>
      </c>
      <c r="BJ576" s="17" t="s">
        <v>76</v>
      </c>
      <c r="BK576" s="176">
        <f>ROUND(I576*H576,2)</f>
        <v>686.63999999999999</v>
      </c>
      <c r="BL576" s="17" t="s">
        <v>231</v>
      </c>
      <c r="BM576" s="175" t="s">
        <v>1026</v>
      </c>
    </row>
    <row r="577" s="2" customFormat="1" ht="24.15" customHeight="1">
      <c r="A577" s="30"/>
      <c r="B577" s="163"/>
      <c r="C577" s="164" t="s">
        <v>1027</v>
      </c>
      <c r="D577" s="164" t="s">
        <v>141</v>
      </c>
      <c r="E577" s="165" t="s">
        <v>1028</v>
      </c>
      <c r="F577" s="166" t="s">
        <v>1029</v>
      </c>
      <c r="G577" s="167" t="s">
        <v>144</v>
      </c>
      <c r="H577" s="168">
        <v>1.2110000000000001</v>
      </c>
      <c r="I577" s="169">
        <v>509</v>
      </c>
      <c r="J577" s="169">
        <f>ROUND(I577*H577,2)</f>
        <v>616.39999999999998</v>
      </c>
      <c r="K577" s="170"/>
      <c r="L577" s="31"/>
      <c r="M577" s="171" t="s">
        <v>1</v>
      </c>
      <c r="N577" s="172" t="s">
        <v>36</v>
      </c>
      <c r="O577" s="173">
        <v>1</v>
      </c>
      <c r="P577" s="173">
        <f>O577*H577</f>
        <v>1.2110000000000001</v>
      </c>
      <c r="Q577" s="173">
        <v>0</v>
      </c>
      <c r="R577" s="173">
        <f>Q577*H577</f>
        <v>0</v>
      </c>
      <c r="S577" s="173">
        <v>0</v>
      </c>
      <c r="T577" s="174">
        <f>S577*H577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75" t="s">
        <v>231</v>
      </c>
      <c r="AT577" s="175" t="s">
        <v>141</v>
      </c>
      <c r="AU577" s="175" t="s">
        <v>80</v>
      </c>
      <c r="AY577" s="17" t="s">
        <v>139</v>
      </c>
      <c r="BE577" s="176">
        <f>IF(N577="základní",J577,0)</f>
        <v>616.39999999999998</v>
      </c>
      <c r="BF577" s="176">
        <f>IF(N577="snížená",J577,0)</f>
        <v>0</v>
      </c>
      <c r="BG577" s="176">
        <f>IF(N577="zákl. přenesená",J577,0)</f>
        <v>0</v>
      </c>
      <c r="BH577" s="176">
        <f>IF(N577="sníž. přenesená",J577,0)</f>
        <v>0</v>
      </c>
      <c r="BI577" s="176">
        <f>IF(N577="nulová",J577,0)</f>
        <v>0</v>
      </c>
      <c r="BJ577" s="17" t="s">
        <v>76</v>
      </c>
      <c r="BK577" s="176">
        <f>ROUND(I577*H577,2)</f>
        <v>616.39999999999998</v>
      </c>
      <c r="BL577" s="17" t="s">
        <v>231</v>
      </c>
      <c r="BM577" s="175" t="s">
        <v>1030</v>
      </c>
    </row>
    <row r="578" s="12" customFormat="1" ht="22.8" customHeight="1">
      <c r="A578" s="12"/>
      <c r="B578" s="151"/>
      <c r="C578" s="12"/>
      <c r="D578" s="152" t="s">
        <v>70</v>
      </c>
      <c r="E578" s="161" t="s">
        <v>1031</v>
      </c>
      <c r="F578" s="161" t="s">
        <v>1032</v>
      </c>
      <c r="G578" s="12"/>
      <c r="H578" s="12"/>
      <c r="I578" s="12"/>
      <c r="J578" s="162">
        <f>BK578</f>
        <v>55409.880000000005</v>
      </c>
      <c r="K578" s="12"/>
      <c r="L578" s="151"/>
      <c r="M578" s="155"/>
      <c r="N578" s="156"/>
      <c r="O578" s="156"/>
      <c r="P578" s="157">
        <f>SUM(P579:P589)</f>
        <v>22.781858</v>
      </c>
      <c r="Q578" s="156"/>
      <c r="R578" s="157">
        <f>SUM(R579:R589)</f>
        <v>0.64787499999999998</v>
      </c>
      <c r="S578" s="156"/>
      <c r="T578" s="158">
        <f>SUM(T579:T589)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152" t="s">
        <v>80</v>
      </c>
      <c r="AT578" s="159" t="s">
        <v>70</v>
      </c>
      <c r="AU578" s="159" t="s">
        <v>76</v>
      </c>
      <c r="AY578" s="152" t="s">
        <v>139</v>
      </c>
      <c r="BK578" s="160">
        <f>SUM(BK579:BK589)</f>
        <v>55409.880000000005</v>
      </c>
    </row>
    <row r="579" s="2" customFormat="1" ht="16.5" customHeight="1">
      <c r="A579" s="30"/>
      <c r="B579" s="163"/>
      <c r="C579" s="164" t="s">
        <v>1033</v>
      </c>
      <c r="D579" s="164" t="s">
        <v>141</v>
      </c>
      <c r="E579" s="165" t="s">
        <v>1034</v>
      </c>
      <c r="F579" s="166" t="s">
        <v>1035</v>
      </c>
      <c r="G579" s="167" t="s">
        <v>160</v>
      </c>
      <c r="H579" s="168">
        <v>18.760000000000002</v>
      </c>
      <c r="I579" s="169">
        <v>14.9</v>
      </c>
      <c r="J579" s="169">
        <f>ROUND(I579*H579,2)</f>
        <v>279.51999999999998</v>
      </c>
      <c r="K579" s="170"/>
      <c r="L579" s="31"/>
      <c r="M579" s="171" t="s">
        <v>1</v>
      </c>
      <c r="N579" s="172" t="s">
        <v>36</v>
      </c>
      <c r="O579" s="173">
        <v>0.032000000000000001</v>
      </c>
      <c r="P579" s="173">
        <f>O579*H579</f>
        <v>0.60032000000000008</v>
      </c>
      <c r="Q579" s="173">
        <v>0</v>
      </c>
      <c r="R579" s="173">
        <f>Q579*H579</f>
        <v>0</v>
      </c>
      <c r="S579" s="173">
        <v>0</v>
      </c>
      <c r="T579" s="174">
        <f>S579*H579</f>
        <v>0</v>
      </c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R579" s="175" t="s">
        <v>231</v>
      </c>
      <c r="AT579" s="175" t="s">
        <v>141</v>
      </c>
      <c r="AU579" s="175" t="s">
        <v>80</v>
      </c>
      <c r="AY579" s="17" t="s">
        <v>139</v>
      </c>
      <c r="BE579" s="176">
        <f>IF(N579="základní",J579,0)</f>
        <v>279.51999999999998</v>
      </c>
      <c r="BF579" s="176">
        <f>IF(N579="snížená",J579,0)</f>
        <v>0</v>
      </c>
      <c r="BG579" s="176">
        <f>IF(N579="zákl. přenesená",J579,0)</f>
        <v>0</v>
      </c>
      <c r="BH579" s="176">
        <f>IF(N579="sníž. přenesená",J579,0)</f>
        <v>0</v>
      </c>
      <c r="BI579" s="176">
        <f>IF(N579="nulová",J579,0)</f>
        <v>0</v>
      </c>
      <c r="BJ579" s="17" t="s">
        <v>76</v>
      </c>
      <c r="BK579" s="176">
        <f>ROUND(I579*H579,2)</f>
        <v>279.51999999999998</v>
      </c>
      <c r="BL579" s="17" t="s">
        <v>231</v>
      </c>
      <c r="BM579" s="175" t="s">
        <v>1036</v>
      </c>
    </row>
    <row r="580" s="14" customFormat="1">
      <c r="A580" s="14"/>
      <c r="B580" s="188"/>
      <c r="C580" s="14"/>
      <c r="D580" s="177" t="s">
        <v>148</v>
      </c>
      <c r="E580" s="189" t="s">
        <v>1</v>
      </c>
      <c r="F580" s="190" t="s">
        <v>1037</v>
      </c>
      <c r="G580" s="14"/>
      <c r="H580" s="189" t="s">
        <v>1</v>
      </c>
      <c r="I580" s="14"/>
      <c r="J580" s="14"/>
      <c r="K580" s="14"/>
      <c r="L580" s="188"/>
      <c r="M580" s="191"/>
      <c r="N580" s="192"/>
      <c r="O580" s="192"/>
      <c r="P580" s="192"/>
      <c r="Q580" s="192"/>
      <c r="R580" s="192"/>
      <c r="S580" s="192"/>
      <c r="T580" s="19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89" t="s">
        <v>148</v>
      </c>
      <c r="AU580" s="189" t="s">
        <v>80</v>
      </c>
      <c r="AV580" s="14" t="s">
        <v>76</v>
      </c>
      <c r="AW580" s="14" t="s">
        <v>28</v>
      </c>
      <c r="AX580" s="14" t="s">
        <v>71</v>
      </c>
      <c r="AY580" s="189" t="s">
        <v>139</v>
      </c>
    </row>
    <row r="581" s="13" customFormat="1">
      <c r="A581" s="13"/>
      <c r="B581" s="181"/>
      <c r="C581" s="13"/>
      <c r="D581" s="177" t="s">
        <v>148</v>
      </c>
      <c r="E581" s="182" t="s">
        <v>1</v>
      </c>
      <c r="F581" s="183" t="s">
        <v>916</v>
      </c>
      <c r="G581" s="13"/>
      <c r="H581" s="184">
        <v>16.260000000000002</v>
      </c>
      <c r="I581" s="13"/>
      <c r="J581" s="13"/>
      <c r="K581" s="13"/>
      <c r="L581" s="181"/>
      <c r="M581" s="185"/>
      <c r="N581" s="186"/>
      <c r="O581" s="186"/>
      <c r="P581" s="186"/>
      <c r="Q581" s="186"/>
      <c r="R581" s="186"/>
      <c r="S581" s="186"/>
      <c r="T581" s="18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2" t="s">
        <v>148</v>
      </c>
      <c r="AU581" s="182" t="s">
        <v>80</v>
      </c>
      <c r="AV581" s="13" t="s">
        <v>80</v>
      </c>
      <c r="AW581" s="13" t="s">
        <v>28</v>
      </c>
      <c r="AX581" s="13" t="s">
        <v>71</v>
      </c>
      <c r="AY581" s="182" t="s">
        <v>139</v>
      </c>
    </row>
    <row r="582" s="13" customFormat="1">
      <c r="A582" s="13"/>
      <c r="B582" s="181"/>
      <c r="C582" s="13"/>
      <c r="D582" s="177" t="s">
        <v>148</v>
      </c>
      <c r="E582" s="182" t="s">
        <v>1</v>
      </c>
      <c r="F582" s="183" t="s">
        <v>1038</v>
      </c>
      <c r="G582" s="13"/>
      <c r="H582" s="184">
        <v>2.5</v>
      </c>
      <c r="I582" s="13"/>
      <c r="J582" s="13"/>
      <c r="K582" s="13"/>
      <c r="L582" s="181"/>
      <c r="M582" s="185"/>
      <c r="N582" s="186"/>
      <c r="O582" s="186"/>
      <c r="P582" s="186"/>
      <c r="Q582" s="186"/>
      <c r="R582" s="186"/>
      <c r="S582" s="186"/>
      <c r="T582" s="18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2" t="s">
        <v>148</v>
      </c>
      <c r="AU582" s="182" t="s">
        <v>80</v>
      </c>
      <c r="AV582" s="13" t="s">
        <v>80</v>
      </c>
      <c r="AW582" s="13" t="s">
        <v>28</v>
      </c>
      <c r="AX582" s="13" t="s">
        <v>71</v>
      </c>
      <c r="AY582" s="182" t="s">
        <v>139</v>
      </c>
    </row>
    <row r="583" s="2" customFormat="1" ht="16.5" customHeight="1">
      <c r="A583" s="30"/>
      <c r="B583" s="163"/>
      <c r="C583" s="164" t="s">
        <v>1039</v>
      </c>
      <c r="D583" s="164" t="s">
        <v>141</v>
      </c>
      <c r="E583" s="165" t="s">
        <v>1040</v>
      </c>
      <c r="F583" s="166" t="s">
        <v>1041</v>
      </c>
      <c r="G583" s="167" t="s">
        <v>160</v>
      </c>
      <c r="H583" s="168">
        <v>18.75</v>
      </c>
      <c r="I583" s="169">
        <v>176</v>
      </c>
      <c r="J583" s="169">
        <f>ROUND(I583*H583,2)</f>
        <v>3300</v>
      </c>
      <c r="K583" s="170"/>
      <c r="L583" s="31"/>
      <c r="M583" s="171" t="s">
        <v>1</v>
      </c>
      <c r="N583" s="172" t="s">
        <v>36</v>
      </c>
      <c r="O583" s="173">
        <v>0.070999999999999994</v>
      </c>
      <c r="P583" s="173">
        <f>O583*H583</f>
        <v>1.3312499999999998</v>
      </c>
      <c r="Q583" s="173">
        <v>0.024</v>
      </c>
      <c r="R583" s="173">
        <f>Q583*H583</f>
        <v>0.45000000000000001</v>
      </c>
      <c r="S583" s="173">
        <v>0</v>
      </c>
      <c r="T583" s="174">
        <f>S583*H583</f>
        <v>0</v>
      </c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R583" s="175" t="s">
        <v>231</v>
      </c>
      <c r="AT583" s="175" t="s">
        <v>141</v>
      </c>
      <c r="AU583" s="175" t="s">
        <v>80</v>
      </c>
      <c r="AY583" s="17" t="s">
        <v>139</v>
      </c>
      <c r="BE583" s="176">
        <f>IF(N583="základní",J583,0)</f>
        <v>3300</v>
      </c>
      <c r="BF583" s="176">
        <f>IF(N583="snížená",J583,0)</f>
        <v>0</v>
      </c>
      <c r="BG583" s="176">
        <f>IF(N583="zákl. přenesená",J583,0)</f>
        <v>0</v>
      </c>
      <c r="BH583" s="176">
        <f>IF(N583="sníž. přenesená",J583,0)</f>
        <v>0</v>
      </c>
      <c r="BI583" s="176">
        <f>IF(N583="nulová",J583,0)</f>
        <v>0</v>
      </c>
      <c r="BJ583" s="17" t="s">
        <v>76</v>
      </c>
      <c r="BK583" s="176">
        <f>ROUND(I583*H583,2)</f>
        <v>3300</v>
      </c>
      <c r="BL583" s="17" t="s">
        <v>231</v>
      </c>
      <c r="BM583" s="175" t="s">
        <v>1042</v>
      </c>
    </row>
    <row r="584" s="2" customFormat="1" ht="24.15" customHeight="1">
      <c r="A584" s="30"/>
      <c r="B584" s="163"/>
      <c r="C584" s="164" t="s">
        <v>1043</v>
      </c>
      <c r="D584" s="164" t="s">
        <v>141</v>
      </c>
      <c r="E584" s="165" t="s">
        <v>1044</v>
      </c>
      <c r="F584" s="166" t="s">
        <v>1045</v>
      </c>
      <c r="G584" s="167" t="s">
        <v>160</v>
      </c>
      <c r="H584" s="168">
        <v>18.75</v>
      </c>
      <c r="I584" s="169">
        <v>344</v>
      </c>
      <c r="J584" s="169">
        <f>ROUND(I584*H584,2)</f>
        <v>6450</v>
      </c>
      <c r="K584" s="170"/>
      <c r="L584" s="31"/>
      <c r="M584" s="171" t="s">
        <v>1</v>
      </c>
      <c r="N584" s="172" t="s">
        <v>36</v>
      </c>
      <c r="O584" s="173">
        <v>0.20399999999999999</v>
      </c>
      <c r="P584" s="173">
        <f>O584*H584</f>
        <v>3.8249999999999997</v>
      </c>
      <c r="Q584" s="173">
        <v>0.00054000000000000001</v>
      </c>
      <c r="R584" s="173">
        <f>Q584*H584</f>
        <v>0.010125</v>
      </c>
      <c r="S584" s="173">
        <v>0</v>
      </c>
      <c r="T584" s="174">
        <f>S584*H584</f>
        <v>0</v>
      </c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75" t="s">
        <v>231</v>
      </c>
      <c r="AT584" s="175" t="s">
        <v>141</v>
      </c>
      <c r="AU584" s="175" t="s">
        <v>80</v>
      </c>
      <c r="AY584" s="17" t="s">
        <v>139</v>
      </c>
      <c r="BE584" s="176">
        <f>IF(N584="základní",J584,0)</f>
        <v>6450</v>
      </c>
      <c r="BF584" s="176">
        <f>IF(N584="snížená",J584,0)</f>
        <v>0</v>
      </c>
      <c r="BG584" s="176">
        <f>IF(N584="zákl. přenesená",J584,0)</f>
        <v>0</v>
      </c>
      <c r="BH584" s="176">
        <f>IF(N584="sníž. přenesená",J584,0)</f>
        <v>0</v>
      </c>
      <c r="BI584" s="176">
        <f>IF(N584="nulová",J584,0)</f>
        <v>0</v>
      </c>
      <c r="BJ584" s="17" t="s">
        <v>76</v>
      </c>
      <c r="BK584" s="176">
        <f>ROUND(I584*H584,2)</f>
        <v>6450</v>
      </c>
      <c r="BL584" s="17" t="s">
        <v>231</v>
      </c>
      <c r="BM584" s="175" t="s">
        <v>1046</v>
      </c>
    </row>
    <row r="585" s="2" customFormat="1" ht="24.15" customHeight="1">
      <c r="A585" s="30"/>
      <c r="B585" s="163"/>
      <c r="C585" s="164" t="s">
        <v>1047</v>
      </c>
      <c r="D585" s="164" t="s">
        <v>141</v>
      </c>
      <c r="E585" s="165" t="s">
        <v>1048</v>
      </c>
      <c r="F585" s="166" t="s">
        <v>1049</v>
      </c>
      <c r="G585" s="167" t="s">
        <v>160</v>
      </c>
      <c r="H585" s="168">
        <v>18.75</v>
      </c>
      <c r="I585" s="169">
        <v>1820</v>
      </c>
      <c r="J585" s="169">
        <f>ROUND(I585*H585,2)</f>
        <v>34125</v>
      </c>
      <c r="K585" s="170"/>
      <c r="L585" s="31"/>
      <c r="M585" s="171" t="s">
        <v>1</v>
      </c>
      <c r="N585" s="172" t="s">
        <v>36</v>
      </c>
      <c r="O585" s="173">
        <v>0.35999999999999999</v>
      </c>
      <c r="P585" s="173">
        <f>O585*H585</f>
        <v>6.75</v>
      </c>
      <c r="Q585" s="173">
        <v>0.0054000000000000003</v>
      </c>
      <c r="R585" s="173">
        <f>Q585*H585</f>
        <v>0.10125000000000001</v>
      </c>
      <c r="S585" s="173">
        <v>0</v>
      </c>
      <c r="T585" s="174">
        <f>S585*H585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175" t="s">
        <v>231</v>
      </c>
      <c r="AT585" s="175" t="s">
        <v>141</v>
      </c>
      <c r="AU585" s="175" t="s">
        <v>80</v>
      </c>
      <c r="AY585" s="17" t="s">
        <v>139</v>
      </c>
      <c r="BE585" s="176">
        <f>IF(N585="základní",J585,0)</f>
        <v>34125</v>
      </c>
      <c r="BF585" s="176">
        <f>IF(N585="snížená",J585,0)</f>
        <v>0</v>
      </c>
      <c r="BG585" s="176">
        <f>IF(N585="zákl. přenesená",J585,0)</f>
        <v>0</v>
      </c>
      <c r="BH585" s="176">
        <f>IF(N585="sníž. přenesená",J585,0)</f>
        <v>0</v>
      </c>
      <c r="BI585" s="176">
        <f>IF(N585="nulová",J585,0)</f>
        <v>0</v>
      </c>
      <c r="BJ585" s="17" t="s">
        <v>76</v>
      </c>
      <c r="BK585" s="176">
        <f>ROUND(I585*H585,2)</f>
        <v>34125</v>
      </c>
      <c r="BL585" s="17" t="s">
        <v>231</v>
      </c>
      <c r="BM585" s="175" t="s">
        <v>1050</v>
      </c>
    </row>
    <row r="586" s="2" customFormat="1" ht="21.75" customHeight="1">
      <c r="A586" s="30"/>
      <c r="B586" s="163"/>
      <c r="C586" s="164" t="s">
        <v>1051</v>
      </c>
      <c r="D586" s="164" t="s">
        <v>141</v>
      </c>
      <c r="E586" s="165" t="s">
        <v>1052</v>
      </c>
      <c r="F586" s="166" t="s">
        <v>1053</v>
      </c>
      <c r="G586" s="167" t="s">
        <v>390</v>
      </c>
      <c r="H586" s="168">
        <v>25</v>
      </c>
      <c r="I586" s="169">
        <v>416</v>
      </c>
      <c r="J586" s="169">
        <f>ROUND(I586*H586,2)</f>
        <v>10400</v>
      </c>
      <c r="K586" s="170"/>
      <c r="L586" s="31"/>
      <c r="M586" s="171" t="s">
        <v>1</v>
      </c>
      <c r="N586" s="172" t="s">
        <v>36</v>
      </c>
      <c r="O586" s="173">
        <v>0.34799999999999998</v>
      </c>
      <c r="P586" s="173">
        <f>O586*H586</f>
        <v>8.6999999999999993</v>
      </c>
      <c r="Q586" s="173">
        <v>0.00346</v>
      </c>
      <c r="R586" s="173">
        <f>Q586*H586</f>
        <v>0.086499999999999994</v>
      </c>
      <c r="S586" s="173">
        <v>0</v>
      </c>
      <c r="T586" s="174">
        <f>S586*H586</f>
        <v>0</v>
      </c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R586" s="175" t="s">
        <v>231</v>
      </c>
      <c r="AT586" s="175" t="s">
        <v>141</v>
      </c>
      <c r="AU586" s="175" t="s">
        <v>80</v>
      </c>
      <c r="AY586" s="17" t="s">
        <v>139</v>
      </c>
      <c r="BE586" s="176">
        <f>IF(N586="základní",J586,0)</f>
        <v>10400</v>
      </c>
      <c r="BF586" s="176">
        <f>IF(N586="snížená",J586,0)</f>
        <v>0</v>
      </c>
      <c r="BG586" s="176">
        <f>IF(N586="zákl. přenesená",J586,0)</f>
        <v>0</v>
      </c>
      <c r="BH586" s="176">
        <f>IF(N586="sníž. přenesená",J586,0)</f>
        <v>0</v>
      </c>
      <c r="BI586" s="176">
        <f>IF(N586="nulová",J586,0)</f>
        <v>0</v>
      </c>
      <c r="BJ586" s="17" t="s">
        <v>76</v>
      </c>
      <c r="BK586" s="176">
        <f>ROUND(I586*H586,2)</f>
        <v>10400</v>
      </c>
      <c r="BL586" s="17" t="s">
        <v>231</v>
      </c>
      <c r="BM586" s="175" t="s">
        <v>1054</v>
      </c>
    </row>
    <row r="587" s="13" customFormat="1">
      <c r="A587" s="13"/>
      <c r="B587" s="181"/>
      <c r="C587" s="13"/>
      <c r="D587" s="177" t="s">
        <v>148</v>
      </c>
      <c r="E587" s="182" t="s">
        <v>1</v>
      </c>
      <c r="F587" s="183" t="s">
        <v>1055</v>
      </c>
      <c r="G587" s="13"/>
      <c r="H587" s="184">
        <v>25</v>
      </c>
      <c r="I587" s="13"/>
      <c r="J587" s="13"/>
      <c r="K587" s="13"/>
      <c r="L587" s="181"/>
      <c r="M587" s="185"/>
      <c r="N587" s="186"/>
      <c r="O587" s="186"/>
      <c r="P587" s="186"/>
      <c r="Q587" s="186"/>
      <c r="R587" s="186"/>
      <c r="S587" s="186"/>
      <c r="T587" s="18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2" t="s">
        <v>148</v>
      </c>
      <c r="AU587" s="182" t="s">
        <v>80</v>
      </c>
      <c r="AV587" s="13" t="s">
        <v>80</v>
      </c>
      <c r="AW587" s="13" t="s">
        <v>28</v>
      </c>
      <c r="AX587" s="13" t="s">
        <v>71</v>
      </c>
      <c r="AY587" s="182" t="s">
        <v>139</v>
      </c>
    </row>
    <row r="588" s="2" customFormat="1" ht="24.15" customHeight="1">
      <c r="A588" s="30"/>
      <c r="B588" s="163"/>
      <c r="C588" s="164" t="s">
        <v>1056</v>
      </c>
      <c r="D588" s="164" t="s">
        <v>141</v>
      </c>
      <c r="E588" s="165" t="s">
        <v>1057</v>
      </c>
      <c r="F588" s="166" t="s">
        <v>1058</v>
      </c>
      <c r="G588" s="167" t="s">
        <v>144</v>
      </c>
      <c r="H588" s="168">
        <v>0.64800000000000002</v>
      </c>
      <c r="I588" s="169">
        <v>755</v>
      </c>
      <c r="J588" s="169">
        <f>ROUND(I588*H588,2)</f>
        <v>489.24000000000001</v>
      </c>
      <c r="K588" s="170"/>
      <c r="L588" s="31"/>
      <c r="M588" s="171" t="s">
        <v>1</v>
      </c>
      <c r="N588" s="172" t="s">
        <v>36</v>
      </c>
      <c r="O588" s="173">
        <v>1.321</v>
      </c>
      <c r="P588" s="173">
        <f>O588*H588</f>
        <v>0.85600799999999999</v>
      </c>
      <c r="Q588" s="173">
        <v>0</v>
      </c>
      <c r="R588" s="173">
        <f>Q588*H588</f>
        <v>0</v>
      </c>
      <c r="S588" s="173">
        <v>0</v>
      </c>
      <c r="T588" s="174">
        <f>S588*H588</f>
        <v>0</v>
      </c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R588" s="175" t="s">
        <v>231</v>
      </c>
      <c r="AT588" s="175" t="s">
        <v>141</v>
      </c>
      <c r="AU588" s="175" t="s">
        <v>80</v>
      </c>
      <c r="AY588" s="17" t="s">
        <v>139</v>
      </c>
      <c r="BE588" s="176">
        <f>IF(N588="základní",J588,0)</f>
        <v>489.24000000000001</v>
      </c>
      <c r="BF588" s="176">
        <f>IF(N588="snížená",J588,0)</f>
        <v>0</v>
      </c>
      <c r="BG588" s="176">
        <f>IF(N588="zákl. přenesená",J588,0)</f>
        <v>0</v>
      </c>
      <c r="BH588" s="176">
        <f>IF(N588="sníž. přenesená",J588,0)</f>
        <v>0</v>
      </c>
      <c r="BI588" s="176">
        <f>IF(N588="nulová",J588,0)</f>
        <v>0</v>
      </c>
      <c r="BJ588" s="17" t="s">
        <v>76</v>
      </c>
      <c r="BK588" s="176">
        <f>ROUND(I588*H588,2)</f>
        <v>489.24000000000001</v>
      </c>
      <c r="BL588" s="17" t="s">
        <v>231</v>
      </c>
      <c r="BM588" s="175" t="s">
        <v>1059</v>
      </c>
    </row>
    <row r="589" s="2" customFormat="1" ht="24.15" customHeight="1">
      <c r="A589" s="30"/>
      <c r="B589" s="163"/>
      <c r="C589" s="164" t="s">
        <v>1060</v>
      </c>
      <c r="D589" s="164" t="s">
        <v>141</v>
      </c>
      <c r="E589" s="165" t="s">
        <v>1061</v>
      </c>
      <c r="F589" s="166" t="s">
        <v>1062</v>
      </c>
      <c r="G589" s="167" t="s">
        <v>144</v>
      </c>
      <c r="H589" s="168">
        <v>0.64800000000000002</v>
      </c>
      <c r="I589" s="169">
        <v>565</v>
      </c>
      <c r="J589" s="169">
        <f>ROUND(I589*H589,2)</f>
        <v>366.12</v>
      </c>
      <c r="K589" s="170"/>
      <c r="L589" s="31"/>
      <c r="M589" s="171" t="s">
        <v>1</v>
      </c>
      <c r="N589" s="172" t="s">
        <v>36</v>
      </c>
      <c r="O589" s="173">
        <v>1.1100000000000001</v>
      </c>
      <c r="P589" s="173">
        <f>O589*H589</f>
        <v>0.71928000000000014</v>
      </c>
      <c r="Q589" s="173">
        <v>0</v>
      </c>
      <c r="R589" s="173">
        <f>Q589*H589</f>
        <v>0</v>
      </c>
      <c r="S589" s="173">
        <v>0</v>
      </c>
      <c r="T589" s="174">
        <f>S589*H589</f>
        <v>0</v>
      </c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R589" s="175" t="s">
        <v>231</v>
      </c>
      <c r="AT589" s="175" t="s">
        <v>141</v>
      </c>
      <c r="AU589" s="175" t="s">
        <v>80</v>
      </c>
      <c r="AY589" s="17" t="s">
        <v>139</v>
      </c>
      <c r="BE589" s="176">
        <f>IF(N589="základní",J589,0)</f>
        <v>366.12</v>
      </c>
      <c r="BF589" s="176">
        <f>IF(N589="snížená",J589,0)</f>
        <v>0</v>
      </c>
      <c r="BG589" s="176">
        <f>IF(N589="zákl. přenesená",J589,0)</f>
        <v>0</v>
      </c>
      <c r="BH589" s="176">
        <f>IF(N589="sníž. přenesená",J589,0)</f>
        <v>0</v>
      </c>
      <c r="BI589" s="176">
        <f>IF(N589="nulová",J589,0)</f>
        <v>0</v>
      </c>
      <c r="BJ589" s="17" t="s">
        <v>76</v>
      </c>
      <c r="BK589" s="176">
        <f>ROUND(I589*H589,2)</f>
        <v>366.12</v>
      </c>
      <c r="BL589" s="17" t="s">
        <v>231</v>
      </c>
      <c r="BM589" s="175" t="s">
        <v>1063</v>
      </c>
    </row>
    <row r="590" s="12" customFormat="1" ht="22.8" customHeight="1">
      <c r="A590" s="12"/>
      <c r="B590" s="151"/>
      <c r="C590" s="12"/>
      <c r="D590" s="152" t="s">
        <v>70</v>
      </c>
      <c r="E590" s="161" t="s">
        <v>1064</v>
      </c>
      <c r="F590" s="161" t="s">
        <v>1065</v>
      </c>
      <c r="G590" s="12"/>
      <c r="H590" s="12"/>
      <c r="I590" s="12"/>
      <c r="J590" s="162">
        <f>BK590</f>
        <v>325663.20000000001</v>
      </c>
      <c r="K590" s="12"/>
      <c r="L590" s="151"/>
      <c r="M590" s="155"/>
      <c r="N590" s="156"/>
      <c r="O590" s="156"/>
      <c r="P590" s="157">
        <f>SUM(P591:P593)</f>
        <v>241.82999999999998</v>
      </c>
      <c r="Q590" s="156"/>
      <c r="R590" s="157">
        <f>SUM(R591:R593)</f>
        <v>0.45829999999999999</v>
      </c>
      <c r="S590" s="156"/>
      <c r="T590" s="158">
        <f>SUM(T591:T593)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152" t="s">
        <v>80</v>
      </c>
      <c r="AT590" s="159" t="s">
        <v>70</v>
      </c>
      <c r="AU590" s="159" t="s">
        <v>76</v>
      </c>
      <c r="AY590" s="152" t="s">
        <v>139</v>
      </c>
      <c r="BK590" s="160">
        <f>SUM(BK591:BK593)</f>
        <v>325663.20000000001</v>
      </c>
    </row>
    <row r="591" s="2" customFormat="1" ht="21.75" customHeight="1">
      <c r="A591" s="30"/>
      <c r="B591" s="163"/>
      <c r="C591" s="164" t="s">
        <v>1066</v>
      </c>
      <c r="D591" s="164" t="s">
        <v>141</v>
      </c>
      <c r="E591" s="165" t="s">
        <v>1067</v>
      </c>
      <c r="F591" s="166" t="s">
        <v>1068</v>
      </c>
      <c r="G591" s="167" t="s">
        <v>160</v>
      </c>
      <c r="H591" s="168">
        <v>780</v>
      </c>
      <c r="I591" s="169">
        <v>5.1900000000000004</v>
      </c>
      <c r="J591" s="169">
        <f>ROUND(I591*H591,2)</f>
        <v>4048.1999999999998</v>
      </c>
      <c r="K591" s="170"/>
      <c r="L591" s="31"/>
      <c r="M591" s="171" t="s">
        <v>1</v>
      </c>
      <c r="N591" s="172" t="s">
        <v>36</v>
      </c>
      <c r="O591" s="173">
        <v>0.01</v>
      </c>
      <c r="P591" s="173">
        <f>O591*H591</f>
        <v>7.7999999999999998</v>
      </c>
      <c r="Q591" s="173">
        <v>0</v>
      </c>
      <c r="R591" s="173">
        <f>Q591*H591</f>
        <v>0</v>
      </c>
      <c r="S591" s="173">
        <v>0</v>
      </c>
      <c r="T591" s="174">
        <f>S591*H591</f>
        <v>0</v>
      </c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R591" s="175" t="s">
        <v>231</v>
      </c>
      <c r="AT591" s="175" t="s">
        <v>141</v>
      </c>
      <c r="AU591" s="175" t="s">
        <v>80</v>
      </c>
      <c r="AY591" s="17" t="s">
        <v>139</v>
      </c>
      <c r="BE591" s="176">
        <f>IF(N591="základní",J591,0)</f>
        <v>4048.1999999999998</v>
      </c>
      <c r="BF591" s="176">
        <f>IF(N591="snížená",J591,0)</f>
        <v>0</v>
      </c>
      <c r="BG591" s="176">
        <f>IF(N591="zákl. přenesená",J591,0)</f>
        <v>0</v>
      </c>
      <c r="BH591" s="176">
        <f>IF(N591="sníž. přenesená",J591,0)</f>
        <v>0</v>
      </c>
      <c r="BI591" s="176">
        <f>IF(N591="nulová",J591,0)</f>
        <v>0</v>
      </c>
      <c r="BJ591" s="17" t="s">
        <v>76</v>
      </c>
      <c r="BK591" s="176">
        <f>ROUND(I591*H591,2)</f>
        <v>4048.1999999999998</v>
      </c>
      <c r="BL591" s="17" t="s">
        <v>231</v>
      </c>
      <c r="BM591" s="175" t="s">
        <v>1069</v>
      </c>
    </row>
    <row r="592" s="2" customFormat="1" ht="24.15" customHeight="1">
      <c r="A592" s="30"/>
      <c r="B592" s="163"/>
      <c r="C592" s="164" t="s">
        <v>1070</v>
      </c>
      <c r="D592" s="164" t="s">
        <v>141</v>
      </c>
      <c r="E592" s="165" t="s">
        <v>1071</v>
      </c>
      <c r="F592" s="166" t="s">
        <v>1072</v>
      </c>
      <c r="G592" s="167" t="s">
        <v>160</v>
      </c>
      <c r="H592" s="168">
        <v>780</v>
      </c>
      <c r="I592" s="169">
        <v>312</v>
      </c>
      <c r="J592" s="169">
        <f>ROUND(I592*H592,2)</f>
        <v>243360</v>
      </c>
      <c r="K592" s="170"/>
      <c r="L592" s="31"/>
      <c r="M592" s="171" t="s">
        <v>1</v>
      </c>
      <c r="N592" s="172" t="s">
        <v>36</v>
      </c>
      <c r="O592" s="173">
        <v>0.23599999999999999</v>
      </c>
      <c r="P592" s="173">
        <f>O592*H592</f>
        <v>184.07999999999998</v>
      </c>
      <c r="Q592" s="173">
        <v>0.00044999999999999999</v>
      </c>
      <c r="R592" s="173">
        <f>Q592*H592</f>
        <v>0.35099999999999998</v>
      </c>
      <c r="S592" s="173">
        <v>0</v>
      </c>
      <c r="T592" s="174">
        <f>S592*H592</f>
        <v>0</v>
      </c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R592" s="175" t="s">
        <v>231</v>
      </c>
      <c r="AT592" s="175" t="s">
        <v>141</v>
      </c>
      <c r="AU592" s="175" t="s">
        <v>80</v>
      </c>
      <c r="AY592" s="17" t="s">
        <v>139</v>
      </c>
      <c r="BE592" s="176">
        <f>IF(N592="základní",J592,0)</f>
        <v>243360</v>
      </c>
      <c r="BF592" s="176">
        <f>IF(N592="snížená",J592,0)</f>
        <v>0</v>
      </c>
      <c r="BG592" s="176">
        <f>IF(N592="zákl. přenesená",J592,0)</f>
        <v>0</v>
      </c>
      <c r="BH592" s="176">
        <f>IF(N592="sníž. přenesená",J592,0)</f>
        <v>0</v>
      </c>
      <c r="BI592" s="176">
        <f>IF(N592="nulová",J592,0)</f>
        <v>0</v>
      </c>
      <c r="BJ592" s="17" t="s">
        <v>76</v>
      </c>
      <c r="BK592" s="176">
        <f>ROUND(I592*H592,2)</f>
        <v>243360</v>
      </c>
      <c r="BL592" s="17" t="s">
        <v>231</v>
      </c>
      <c r="BM592" s="175" t="s">
        <v>1073</v>
      </c>
    </row>
    <row r="593" s="2" customFormat="1" ht="16.5" customHeight="1">
      <c r="A593" s="30"/>
      <c r="B593" s="163"/>
      <c r="C593" s="164" t="s">
        <v>1074</v>
      </c>
      <c r="D593" s="164" t="s">
        <v>141</v>
      </c>
      <c r="E593" s="165" t="s">
        <v>1075</v>
      </c>
      <c r="F593" s="166" t="s">
        <v>1076</v>
      </c>
      <c r="G593" s="167" t="s">
        <v>160</v>
      </c>
      <c r="H593" s="168">
        <v>185</v>
      </c>
      <c r="I593" s="169">
        <v>423</v>
      </c>
      <c r="J593" s="169">
        <f>ROUND(I593*H593,2)</f>
        <v>78255</v>
      </c>
      <c r="K593" s="170"/>
      <c r="L593" s="31"/>
      <c r="M593" s="171" t="s">
        <v>1</v>
      </c>
      <c r="N593" s="172" t="s">
        <v>36</v>
      </c>
      <c r="O593" s="173">
        <v>0.27000000000000002</v>
      </c>
      <c r="P593" s="173">
        <f>O593*H593</f>
        <v>49.950000000000003</v>
      </c>
      <c r="Q593" s="173">
        <v>0.00058</v>
      </c>
      <c r="R593" s="173">
        <f>Q593*H593</f>
        <v>0.10730000000000001</v>
      </c>
      <c r="S593" s="173">
        <v>0</v>
      </c>
      <c r="T593" s="174">
        <f>S593*H593</f>
        <v>0</v>
      </c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R593" s="175" t="s">
        <v>231</v>
      </c>
      <c r="AT593" s="175" t="s">
        <v>141</v>
      </c>
      <c r="AU593" s="175" t="s">
        <v>80</v>
      </c>
      <c r="AY593" s="17" t="s">
        <v>139</v>
      </c>
      <c r="BE593" s="176">
        <f>IF(N593="základní",J593,0)</f>
        <v>78255</v>
      </c>
      <c r="BF593" s="176">
        <f>IF(N593="snížená",J593,0)</f>
        <v>0</v>
      </c>
      <c r="BG593" s="176">
        <f>IF(N593="zákl. přenesená",J593,0)</f>
        <v>0</v>
      </c>
      <c r="BH593" s="176">
        <f>IF(N593="sníž. přenesená",J593,0)</f>
        <v>0</v>
      </c>
      <c r="BI593" s="176">
        <f>IF(N593="nulová",J593,0)</f>
        <v>0</v>
      </c>
      <c r="BJ593" s="17" t="s">
        <v>76</v>
      </c>
      <c r="BK593" s="176">
        <f>ROUND(I593*H593,2)</f>
        <v>78255</v>
      </c>
      <c r="BL593" s="17" t="s">
        <v>231</v>
      </c>
      <c r="BM593" s="175" t="s">
        <v>1077</v>
      </c>
    </row>
    <row r="594" s="12" customFormat="1" ht="22.8" customHeight="1">
      <c r="A594" s="12"/>
      <c r="B594" s="151"/>
      <c r="C594" s="12"/>
      <c r="D594" s="152" t="s">
        <v>70</v>
      </c>
      <c r="E594" s="161" t="s">
        <v>1078</v>
      </c>
      <c r="F594" s="161" t="s">
        <v>1079</v>
      </c>
      <c r="G594" s="12"/>
      <c r="H594" s="12"/>
      <c r="I594" s="12"/>
      <c r="J594" s="162">
        <f>BK594</f>
        <v>92277</v>
      </c>
      <c r="K594" s="12"/>
      <c r="L594" s="151"/>
      <c r="M594" s="155"/>
      <c r="N594" s="156"/>
      <c r="O594" s="156"/>
      <c r="P594" s="157">
        <f>SUM(P595:P597)</f>
        <v>134.09999999999999</v>
      </c>
      <c r="Q594" s="156"/>
      <c r="R594" s="157">
        <f>SUM(R595:R597)</f>
        <v>0.41400000000000003</v>
      </c>
      <c r="S594" s="156"/>
      <c r="T594" s="158">
        <f>SUM(T595:T597)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152" t="s">
        <v>80</v>
      </c>
      <c r="AT594" s="159" t="s">
        <v>70</v>
      </c>
      <c r="AU594" s="159" t="s">
        <v>76</v>
      </c>
      <c r="AY594" s="152" t="s">
        <v>139</v>
      </c>
      <c r="BK594" s="160">
        <f>SUM(BK595:BK597)</f>
        <v>92277</v>
      </c>
    </row>
    <row r="595" s="2" customFormat="1" ht="24.15" customHeight="1">
      <c r="A595" s="30"/>
      <c r="B595" s="163"/>
      <c r="C595" s="164" t="s">
        <v>1080</v>
      </c>
      <c r="D595" s="164" t="s">
        <v>141</v>
      </c>
      <c r="E595" s="165" t="s">
        <v>1081</v>
      </c>
      <c r="F595" s="166" t="s">
        <v>1082</v>
      </c>
      <c r="G595" s="167" t="s">
        <v>160</v>
      </c>
      <c r="H595" s="168">
        <v>900</v>
      </c>
      <c r="I595" s="169">
        <v>5.9299999999999997</v>
      </c>
      <c r="J595" s="169">
        <f>ROUND(I595*H595,2)</f>
        <v>5337</v>
      </c>
      <c r="K595" s="170"/>
      <c r="L595" s="31"/>
      <c r="M595" s="171" t="s">
        <v>1</v>
      </c>
      <c r="N595" s="172" t="s">
        <v>36</v>
      </c>
      <c r="O595" s="173">
        <v>0.012</v>
      </c>
      <c r="P595" s="173">
        <f>O595*H595</f>
        <v>10.800000000000001</v>
      </c>
      <c r="Q595" s="173">
        <v>0</v>
      </c>
      <c r="R595" s="173">
        <f>Q595*H595</f>
        <v>0</v>
      </c>
      <c r="S595" s="173">
        <v>0</v>
      </c>
      <c r="T595" s="174">
        <f>S595*H595</f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175" t="s">
        <v>231</v>
      </c>
      <c r="AT595" s="175" t="s">
        <v>141</v>
      </c>
      <c r="AU595" s="175" t="s">
        <v>80</v>
      </c>
      <c r="AY595" s="17" t="s">
        <v>139</v>
      </c>
      <c r="BE595" s="176">
        <f>IF(N595="základní",J595,0)</f>
        <v>5337</v>
      </c>
      <c r="BF595" s="176">
        <f>IF(N595="snížená",J595,0)</f>
        <v>0</v>
      </c>
      <c r="BG595" s="176">
        <f>IF(N595="zákl. přenesená",J595,0)</f>
        <v>0</v>
      </c>
      <c r="BH595" s="176">
        <f>IF(N595="sníž. přenesená",J595,0)</f>
        <v>0</v>
      </c>
      <c r="BI595" s="176">
        <f>IF(N595="nulová",J595,0)</f>
        <v>0</v>
      </c>
      <c r="BJ595" s="17" t="s">
        <v>76</v>
      </c>
      <c r="BK595" s="176">
        <f>ROUND(I595*H595,2)</f>
        <v>5337</v>
      </c>
      <c r="BL595" s="17" t="s">
        <v>231</v>
      </c>
      <c r="BM595" s="175" t="s">
        <v>1083</v>
      </c>
    </row>
    <row r="596" s="2" customFormat="1" ht="24.15" customHeight="1">
      <c r="A596" s="30"/>
      <c r="B596" s="163"/>
      <c r="C596" s="164" t="s">
        <v>1084</v>
      </c>
      <c r="D596" s="164" t="s">
        <v>141</v>
      </c>
      <c r="E596" s="165" t="s">
        <v>1085</v>
      </c>
      <c r="F596" s="166" t="s">
        <v>1086</v>
      </c>
      <c r="G596" s="167" t="s">
        <v>160</v>
      </c>
      <c r="H596" s="168">
        <v>900</v>
      </c>
      <c r="I596" s="169">
        <v>19</v>
      </c>
      <c r="J596" s="169">
        <f>ROUND(I596*H596,2)</f>
        <v>17100</v>
      </c>
      <c r="K596" s="170"/>
      <c r="L596" s="31"/>
      <c r="M596" s="171" t="s">
        <v>1</v>
      </c>
      <c r="N596" s="172" t="s">
        <v>36</v>
      </c>
      <c r="O596" s="173">
        <v>0.033000000000000002</v>
      </c>
      <c r="P596" s="173">
        <f>O596*H596</f>
        <v>29.700000000000003</v>
      </c>
      <c r="Q596" s="173">
        <v>0.00020000000000000001</v>
      </c>
      <c r="R596" s="173">
        <f>Q596*H596</f>
        <v>0.18000000000000002</v>
      </c>
      <c r="S596" s="173">
        <v>0</v>
      </c>
      <c r="T596" s="174">
        <f>S596*H596</f>
        <v>0</v>
      </c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R596" s="175" t="s">
        <v>231</v>
      </c>
      <c r="AT596" s="175" t="s">
        <v>141</v>
      </c>
      <c r="AU596" s="175" t="s">
        <v>80</v>
      </c>
      <c r="AY596" s="17" t="s">
        <v>139</v>
      </c>
      <c r="BE596" s="176">
        <f>IF(N596="základní",J596,0)</f>
        <v>17100</v>
      </c>
      <c r="BF596" s="176">
        <f>IF(N596="snížená",J596,0)</f>
        <v>0</v>
      </c>
      <c r="BG596" s="176">
        <f>IF(N596="zákl. přenesená",J596,0)</f>
        <v>0</v>
      </c>
      <c r="BH596" s="176">
        <f>IF(N596="sníž. přenesená",J596,0)</f>
        <v>0</v>
      </c>
      <c r="BI596" s="176">
        <f>IF(N596="nulová",J596,0)</f>
        <v>0</v>
      </c>
      <c r="BJ596" s="17" t="s">
        <v>76</v>
      </c>
      <c r="BK596" s="176">
        <f>ROUND(I596*H596,2)</f>
        <v>17100</v>
      </c>
      <c r="BL596" s="17" t="s">
        <v>231</v>
      </c>
      <c r="BM596" s="175" t="s">
        <v>1087</v>
      </c>
    </row>
    <row r="597" s="2" customFormat="1" ht="33" customHeight="1">
      <c r="A597" s="30"/>
      <c r="B597" s="163"/>
      <c r="C597" s="164" t="s">
        <v>1088</v>
      </c>
      <c r="D597" s="164" t="s">
        <v>141</v>
      </c>
      <c r="E597" s="165" t="s">
        <v>1089</v>
      </c>
      <c r="F597" s="166" t="s">
        <v>1090</v>
      </c>
      <c r="G597" s="167" t="s">
        <v>160</v>
      </c>
      <c r="H597" s="168">
        <v>900</v>
      </c>
      <c r="I597" s="169">
        <v>77.599999999999994</v>
      </c>
      <c r="J597" s="169">
        <f>ROUND(I597*H597,2)</f>
        <v>69840</v>
      </c>
      <c r="K597" s="170"/>
      <c r="L597" s="31"/>
      <c r="M597" s="204" t="s">
        <v>1</v>
      </c>
      <c r="N597" s="205" t="s">
        <v>36</v>
      </c>
      <c r="O597" s="206">
        <v>0.104</v>
      </c>
      <c r="P597" s="206">
        <f>O597*H597</f>
        <v>93.599999999999994</v>
      </c>
      <c r="Q597" s="206">
        <v>0.00025999999999999998</v>
      </c>
      <c r="R597" s="206">
        <f>Q597*H597</f>
        <v>0.23399999999999999</v>
      </c>
      <c r="S597" s="206">
        <v>0</v>
      </c>
      <c r="T597" s="207">
        <f>S597*H597</f>
        <v>0</v>
      </c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R597" s="175" t="s">
        <v>231</v>
      </c>
      <c r="AT597" s="175" t="s">
        <v>141</v>
      </c>
      <c r="AU597" s="175" t="s">
        <v>80</v>
      </c>
      <c r="AY597" s="17" t="s">
        <v>139</v>
      </c>
      <c r="BE597" s="176">
        <f>IF(N597="základní",J597,0)</f>
        <v>69840</v>
      </c>
      <c r="BF597" s="176">
        <f>IF(N597="snížená",J597,0)</f>
        <v>0</v>
      </c>
      <c r="BG597" s="176">
        <f>IF(N597="zákl. přenesená",J597,0)</f>
        <v>0</v>
      </c>
      <c r="BH597" s="176">
        <f>IF(N597="sníž. přenesená",J597,0)</f>
        <v>0</v>
      </c>
      <c r="BI597" s="176">
        <f>IF(N597="nulová",J597,0)</f>
        <v>0</v>
      </c>
      <c r="BJ597" s="17" t="s">
        <v>76</v>
      </c>
      <c r="BK597" s="176">
        <f>ROUND(I597*H597,2)</f>
        <v>69840</v>
      </c>
      <c r="BL597" s="17" t="s">
        <v>231</v>
      </c>
      <c r="BM597" s="175" t="s">
        <v>1091</v>
      </c>
    </row>
    <row r="598" s="2" customFormat="1" ht="6.96" customHeight="1">
      <c r="A598" s="30"/>
      <c r="B598" s="51"/>
      <c r="C598" s="52"/>
      <c r="D598" s="52"/>
      <c r="E598" s="52"/>
      <c r="F598" s="52"/>
      <c r="G598" s="52"/>
      <c r="H598" s="52"/>
      <c r="I598" s="52"/>
      <c r="J598" s="52"/>
      <c r="K598" s="52"/>
      <c r="L598" s="31"/>
      <c r="M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</row>
  </sheetData>
  <autoFilter ref="C136:K59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1092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ROUND(J118, 2)</f>
        <v>1146323.96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ROUND((SUM(BE118:BE121)),  2)</f>
        <v>1146323.96</v>
      </c>
      <c r="G33" s="30"/>
      <c r="H33" s="30"/>
      <c r="I33" s="120">
        <v>0.20999999999999999</v>
      </c>
      <c r="J33" s="119">
        <f>ROUND(((SUM(BE118:BE121))*I33),  2)</f>
        <v>240728.03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ROUND((SUM(BF118:BF121)),  2)</f>
        <v>0</v>
      </c>
      <c r="G34" s="30"/>
      <c r="H34" s="30"/>
      <c r="I34" s="120">
        <v>0.14999999999999999</v>
      </c>
      <c r="J34" s="119">
        <f>ROUND(((SUM(BF118:BF121))*I34),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ROUND((SUM(BG118:BG121)),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ROUND((SUM(BH118:BH121)),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ROUND((SUM(BI118:BI121)),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1387051.99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2 - Ústřední topení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J118</f>
        <v>1146323.96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110</v>
      </c>
      <c r="E97" s="134"/>
      <c r="F97" s="134"/>
      <c r="G97" s="134"/>
      <c r="H97" s="134"/>
      <c r="I97" s="134"/>
      <c r="J97" s="135">
        <f>J119</f>
        <v>1146323.96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1093</v>
      </c>
      <c r="E98" s="138"/>
      <c r="F98" s="138"/>
      <c r="G98" s="138"/>
      <c r="H98" s="138"/>
      <c r="I98" s="138"/>
      <c r="J98" s="139">
        <f>J120</f>
        <v>1146323.96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124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Podkrovní vestavba budovy č.p. 1 v Českém Brodě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96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2 - Ústřední topení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18</v>
      </c>
      <c r="D112" s="30"/>
      <c r="E112" s="30"/>
      <c r="F112" s="24" t="str">
        <f>F12</f>
        <v>parc. č. st. 7 v Českém Brodě</v>
      </c>
      <c r="G112" s="30"/>
      <c r="H112" s="30"/>
      <c r="I112" s="27" t="s">
        <v>20</v>
      </c>
      <c r="J112" s="60" t="str">
        <f>IF(J12="","",J12)</f>
        <v>30. 8. 2023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22</v>
      </c>
      <c r="D114" s="30"/>
      <c r="E114" s="30"/>
      <c r="F114" s="24" t="str">
        <f>E15</f>
        <v xml:space="preserve"> </v>
      </c>
      <c r="G114" s="30"/>
      <c r="H114" s="30"/>
      <c r="I114" s="27" t="s">
        <v>27</v>
      </c>
      <c r="J114" s="28" t="str">
        <f>E21</f>
        <v xml:space="preserve"> 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26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29</v>
      </c>
      <c r="J115" s="28" t="str">
        <f>E24</f>
        <v xml:space="preserve"> 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125</v>
      </c>
      <c r="D117" s="143" t="s">
        <v>56</v>
      </c>
      <c r="E117" s="143" t="s">
        <v>52</v>
      </c>
      <c r="F117" s="143" t="s">
        <v>53</v>
      </c>
      <c r="G117" s="143" t="s">
        <v>126</v>
      </c>
      <c r="H117" s="143" t="s">
        <v>127</v>
      </c>
      <c r="I117" s="143" t="s">
        <v>128</v>
      </c>
      <c r="J117" s="144" t="s">
        <v>100</v>
      </c>
      <c r="K117" s="145" t="s">
        <v>129</v>
      </c>
      <c r="L117" s="146"/>
      <c r="M117" s="77" t="s">
        <v>1</v>
      </c>
      <c r="N117" s="78" t="s">
        <v>35</v>
      </c>
      <c r="O117" s="78" t="s">
        <v>130</v>
      </c>
      <c r="P117" s="78" t="s">
        <v>131</v>
      </c>
      <c r="Q117" s="78" t="s">
        <v>132</v>
      </c>
      <c r="R117" s="78" t="s">
        <v>133</v>
      </c>
      <c r="S117" s="78" t="s">
        <v>134</v>
      </c>
      <c r="T117" s="79" t="s">
        <v>135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136</v>
      </c>
      <c r="D118" s="30"/>
      <c r="E118" s="30"/>
      <c r="F118" s="30"/>
      <c r="G118" s="30"/>
      <c r="H118" s="30"/>
      <c r="I118" s="30"/>
      <c r="J118" s="147">
        <f>BK118</f>
        <v>1146323.96</v>
      </c>
      <c r="K118" s="30"/>
      <c r="L118" s="31"/>
      <c r="M118" s="80"/>
      <c r="N118" s="64"/>
      <c r="O118" s="81"/>
      <c r="P118" s="148">
        <f>P119</f>
        <v>6.9180000000000001</v>
      </c>
      <c r="Q118" s="81"/>
      <c r="R118" s="148">
        <f>R119</f>
        <v>0.35561999999999999</v>
      </c>
      <c r="S118" s="81"/>
      <c r="T118" s="149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70</v>
      </c>
      <c r="AU118" s="17" t="s">
        <v>102</v>
      </c>
      <c r="BK118" s="150">
        <f>BK119</f>
        <v>1146323.96</v>
      </c>
    </row>
    <row r="119" s="12" customFormat="1" ht="25.92" customHeight="1">
      <c r="A119" s="12"/>
      <c r="B119" s="151"/>
      <c r="C119" s="12"/>
      <c r="D119" s="152" t="s">
        <v>70</v>
      </c>
      <c r="E119" s="153" t="s">
        <v>327</v>
      </c>
      <c r="F119" s="153" t="s">
        <v>328</v>
      </c>
      <c r="G119" s="12"/>
      <c r="H119" s="12"/>
      <c r="I119" s="12"/>
      <c r="J119" s="154">
        <f>BK119</f>
        <v>1146323.96</v>
      </c>
      <c r="K119" s="12"/>
      <c r="L119" s="151"/>
      <c r="M119" s="155"/>
      <c r="N119" s="156"/>
      <c r="O119" s="156"/>
      <c r="P119" s="157">
        <f>P120</f>
        <v>6.9180000000000001</v>
      </c>
      <c r="Q119" s="156"/>
      <c r="R119" s="157">
        <f>R120</f>
        <v>0.35561999999999999</v>
      </c>
      <c r="S119" s="156"/>
      <c r="T119" s="15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59" t="s">
        <v>70</v>
      </c>
      <c r="AU119" s="159" t="s">
        <v>71</v>
      </c>
      <c r="AY119" s="152" t="s">
        <v>139</v>
      </c>
      <c r="BK119" s="160">
        <f>BK120</f>
        <v>1146323.96</v>
      </c>
    </row>
    <row r="120" s="12" customFormat="1" ht="22.8" customHeight="1">
      <c r="A120" s="12"/>
      <c r="B120" s="151"/>
      <c r="C120" s="12"/>
      <c r="D120" s="152" t="s">
        <v>70</v>
      </c>
      <c r="E120" s="161" t="s">
        <v>1094</v>
      </c>
      <c r="F120" s="161" t="s">
        <v>1095</v>
      </c>
      <c r="G120" s="12"/>
      <c r="H120" s="12"/>
      <c r="I120" s="12"/>
      <c r="J120" s="162">
        <f>BK120</f>
        <v>1146323.96</v>
      </c>
      <c r="K120" s="12"/>
      <c r="L120" s="151"/>
      <c r="M120" s="155"/>
      <c r="N120" s="156"/>
      <c r="O120" s="156"/>
      <c r="P120" s="157">
        <f>P121</f>
        <v>6.9180000000000001</v>
      </c>
      <c r="Q120" s="156"/>
      <c r="R120" s="157">
        <f>R121</f>
        <v>0.35561999999999999</v>
      </c>
      <c r="S120" s="156"/>
      <c r="T120" s="15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80</v>
      </c>
      <c r="AT120" s="159" t="s">
        <v>70</v>
      </c>
      <c r="AU120" s="159" t="s">
        <v>76</v>
      </c>
      <c r="AY120" s="152" t="s">
        <v>139</v>
      </c>
      <c r="BK120" s="160">
        <f>BK121</f>
        <v>1146323.96</v>
      </c>
    </row>
    <row r="121" s="2" customFormat="1" ht="16.5" customHeight="1">
      <c r="A121" s="30"/>
      <c r="B121" s="163"/>
      <c r="C121" s="164" t="s">
        <v>76</v>
      </c>
      <c r="D121" s="164" t="s">
        <v>141</v>
      </c>
      <c r="E121" s="165" t="s">
        <v>1096</v>
      </c>
      <c r="F121" s="166" t="s">
        <v>1097</v>
      </c>
      <c r="G121" s="167" t="s">
        <v>1098</v>
      </c>
      <c r="H121" s="168">
        <v>1</v>
      </c>
      <c r="I121" s="169">
        <v>1146323.96</v>
      </c>
      <c r="J121" s="169">
        <f>ROUND(I121*H121,2)</f>
        <v>1146323.96</v>
      </c>
      <c r="K121" s="170"/>
      <c r="L121" s="31"/>
      <c r="M121" s="204" t="s">
        <v>1</v>
      </c>
      <c r="N121" s="205" t="s">
        <v>36</v>
      </c>
      <c r="O121" s="206">
        <v>6.9180000000000001</v>
      </c>
      <c r="P121" s="206">
        <f>O121*H121</f>
        <v>6.9180000000000001</v>
      </c>
      <c r="Q121" s="206">
        <v>0.35561999999999999</v>
      </c>
      <c r="R121" s="206">
        <f>Q121*H121</f>
        <v>0.35561999999999999</v>
      </c>
      <c r="S121" s="206">
        <v>0</v>
      </c>
      <c r="T121" s="207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5" t="s">
        <v>231</v>
      </c>
      <c r="AT121" s="175" t="s">
        <v>141</v>
      </c>
      <c r="AU121" s="175" t="s">
        <v>80</v>
      </c>
      <c r="AY121" s="17" t="s">
        <v>139</v>
      </c>
      <c r="BE121" s="176">
        <f>IF(N121="základní",J121,0)</f>
        <v>1146323.96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76</v>
      </c>
      <c r="BK121" s="176">
        <f>ROUND(I121*H121,2)</f>
        <v>1146323.96</v>
      </c>
      <c r="BL121" s="17" t="s">
        <v>231</v>
      </c>
      <c r="BM121" s="175" t="s">
        <v>1099</v>
      </c>
    </row>
    <row r="122" s="2" customFormat="1" ht="6.96" customHeight="1">
      <c r="A122" s="30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1"/>
      <c r="M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1100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ROUND(J118, 2)</f>
        <v>568784.5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ROUND((SUM(BE118:BE121)),  2)</f>
        <v>568784.5</v>
      </c>
      <c r="G33" s="30"/>
      <c r="H33" s="30"/>
      <c r="I33" s="120">
        <v>0.20999999999999999</v>
      </c>
      <c r="J33" s="119">
        <f>ROUND(((SUM(BE118:BE121))*I33),  2)</f>
        <v>119444.75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ROUND((SUM(BF118:BF121)),  2)</f>
        <v>0</v>
      </c>
      <c r="G34" s="30"/>
      <c r="H34" s="30"/>
      <c r="I34" s="120">
        <v>0.14999999999999999</v>
      </c>
      <c r="J34" s="119">
        <f>ROUND(((SUM(BF118:BF121))*I34),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ROUND((SUM(BG118:BG121)),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ROUND((SUM(BH118:BH121)),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ROUND((SUM(BI118:BI121)),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688229.25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3 - Zdravotechnika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J118</f>
        <v>568784.5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110</v>
      </c>
      <c r="E97" s="134"/>
      <c r="F97" s="134"/>
      <c r="G97" s="134"/>
      <c r="H97" s="134"/>
      <c r="I97" s="134"/>
      <c r="J97" s="135">
        <f>J119</f>
        <v>568784.5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1101</v>
      </c>
      <c r="E98" s="138"/>
      <c r="F98" s="138"/>
      <c r="G98" s="138"/>
      <c r="H98" s="138"/>
      <c r="I98" s="138"/>
      <c r="J98" s="139">
        <f>J120</f>
        <v>568784.5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124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Podkrovní vestavba budovy č.p. 1 v Českém Brodě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96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3 - Zdravotechnika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18</v>
      </c>
      <c r="D112" s="30"/>
      <c r="E112" s="30"/>
      <c r="F112" s="24" t="str">
        <f>F12</f>
        <v>parc. č. st. 7 v Českém Brodě</v>
      </c>
      <c r="G112" s="30"/>
      <c r="H112" s="30"/>
      <c r="I112" s="27" t="s">
        <v>20</v>
      </c>
      <c r="J112" s="60" t="str">
        <f>IF(J12="","",J12)</f>
        <v>30. 8. 2023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22</v>
      </c>
      <c r="D114" s="30"/>
      <c r="E114" s="30"/>
      <c r="F114" s="24" t="str">
        <f>E15</f>
        <v xml:space="preserve"> </v>
      </c>
      <c r="G114" s="30"/>
      <c r="H114" s="30"/>
      <c r="I114" s="27" t="s">
        <v>27</v>
      </c>
      <c r="J114" s="28" t="str">
        <f>E21</f>
        <v xml:space="preserve"> 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26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29</v>
      </c>
      <c r="J115" s="28" t="str">
        <f>E24</f>
        <v xml:space="preserve"> 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125</v>
      </c>
      <c r="D117" s="143" t="s">
        <v>56</v>
      </c>
      <c r="E117" s="143" t="s">
        <v>52</v>
      </c>
      <c r="F117" s="143" t="s">
        <v>53</v>
      </c>
      <c r="G117" s="143" t="s">
        <v>126</v>
      </c>
      <c r="H117" s="143" t="s">
        <v>127</v>
      </c>
      <c r="I117" s="143" t="s">
        <v>128</v>
      </c>
      <c r="J117" s="144" t="s">
        <v>100</v>
      </c>
      <c r="K117" s="145" t="s">
        <v>129</v>
      </c>
      <c r="L117" s="146"/>
      <c r="M117" s="77" t="s">
        <v>1</v>
      </c>
      <c r="N117" s="78" t="s">
        <v>35</v>
      </c>
      <c r="O117" s="78" t="s">
        <v>130</v>
      </c>
      <c r="P117" s="78" t="s">
        <v>131</v>
      </c>
      <c r="Q117" s="78" t="s">
        <v>132</v>
      </c>
      <c r="R117" s="78" t="s">
        <v>133</v>
      </c>
      <c r="S117" s="78" t="s">
        <v>134</v>
      </c>
      <c r="T117" s="79" t="s">
        <v>135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136</v>
      </c>
      <c r="D118" s="30"/>
      <c r="E118" s="30"/>
      <c r="F118" s="30"/>
      <c r="G118" s="30"/>
      <c r="H118" s="30"/>
      <c r="I118" s="30"/>
      <c r="J118" s="147">
        <f>BK118</f>
        <v>568784.5</v>
      </c>
      <c r="K118" s="30"/>
      <c r="L118" s="31"/>
      <c r="M118" s="80"/>
      <c r="N118" s="64"/>
      <c r="O118" s="81"/>
      <c r="P118" s="148">
        <f>P119</f>
        <v>0.219</v>
      </c>
      <c r="Q118" s="81"/>
      <c r="R118" s="148">
        <f>R119</f>
        <v>0.0011199999999999999</v>
      </c>
      <c r="S118" s="81"/>
      <c r="T118" s="149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70</v>
      </c>
      <c r="AU118" s="17" t="s">
        <v>102</v>
      </c>
      <c r="BK118" s="150">
        <f>BK119</f>
        <v>568784.5</v>
      </c>
    </row>
    <row r="119" s="12" customFormat="1" ht="25.92" customHeight="1">
      <c r="A119" s="12"/>
      <c r="B119" s="151"/>
      <c r="C119" s="12"/>
      <c r="D119" s="152" t="s">
        <v>70</v>
      </c>
      <c r="E119" s="153" t="s">
        <v>327</v>
      </c>
      <c r="F119" s="153" t="s">
        <v>328</v>
      </c>
      <c r="G119" s="12"/>
      <c r="H119" s="12"/>
      <c r="I119" s="12"/>
      <c r="J119" s="154">
        <f>BK119</f>
        <v>568784.5</v>
      </c>
      <c r="K119" s="12"/>
      <c r="L119" s="151"/>
      <c r="M119" s="155"/>
      <c r="N119" s="156"/>
      <c r="O119" s="156"/>
      <c r="P119" s="157">
        <f>P120</f>
        <v>0.219</v>
      </c>
      <c r="Q119" s="156"/>
      <c r="R119" s="157">
        <f>R120</f>
        <v>0.0011199999999999999</v>
      </c>
      <c r="S119" s="156"/>
      <c r="T119" s="15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59" t="s">
        <v>70</v>
      </c>
      <c r="AU119" s="159" t="s">
        <v>71</v>
      </c>
      <c r="AY119" s="152" t="s">
        <v>139</v>
      </c>
      <c r="BK119" s="160">
        <f>BK120</f>
        <v>568784.5</v>
      </c>
    </row>
    <row r="120" s="12" customFormat="1" ht="22.8" customHeight="1">
      <c r="A120" s="12"/>
      <c r="B120" s="151"/>
      <c r="C120" s="12"/>
      <c r="D120" s="152" t="s">
        <v>70</v>
      </c>
      <c r="E120" s="161" t="s">
        <v>1102</v>
      </c>
      <c r="F120" s="161" t="s">
        <v>1103</v>
      </c>
      <c r="G120" s="12"/>
      <c r="H120" s="12"/>
      <c r="I120" s="12"/>
      <c r="J120" s="162">
        <f>BK120</f>
        <v>568784.5</v>
      </c>
      <c r="K120" s="12"/>
      <c r="L120" s="151"/>
      <c r="M120" s="155"/>
      <c r="N120" s="156"/>
      <c r="O120" s="156"/>
      <c r="P120" s="157">
        <f>P121</f>
        <v>0.219</v>
      </c>
      <c r="Q120" s="156"/>
      <c r="R120" s="157">
        <f>R121</f>
        <v>0.0011199999999999999</v>
      </c>
      <c r="S120" s="156"/>
      <c r="T120" s="15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80</v>
      </c>
      <c r="AT120" s="159" t="s">
        <v>70</v>
      </c>
      <c r="AU120" s="159" t="s">
        <v>76</v>
      </c>
      <c r="AY120" s="152" t="s">
        <v>139</v>
      </c>
      <c r="BK120" s="160">
        <f>BK121</f>
        <v>568784.5</v>
      </c>
    </row>
    <row r="121" s="2" customFormat="1" ht="16.5" customHeight="1">
      <c r="A121" s="30"/>
      <c r="B121" s="163"/>
      <c r="C121" s="164" t="s">
        <v>76</v>
      </c>
      <c r="D121" s="164" t="s">
        <v>141</v>
      </c>
      <c r="E121" s="165" t="s">
        <v>1104</v>
      </c>
      <c r="F121" s="166" t="s">
        <v>1105</v>
      </c>
      <c r="G121" s="167" t="s">
        <v>1098</v>
      </c>
      <c r="H121" s="168">
        <v>1</v>
      </c>
      <c r="I121" s="169">
        <v>568784.5</v>
      </c>
      <c r="J121" s="169">
        <f>ROUND(I121*H121,2)</f>
        <v>568784.5</v>
      </c>
      <c r="K121" s="170"/>
      <c r="L121" s="31"/>
      <c r="M121" s="204" t="s">
        <v>1</v>
      </c>
      <c r="N121" s="205" t="s">
        <v>36</v>
      </c>
      <c r="O121" s="206">
        <v>0.219</v>
      </c>
      <c r="P121" s="206">
        <f>O121*H121</f>
        <v>0.219</v>
      </c>
      <c r="Q121" s="206">
        <v>0.0011199999999999999</v>
      </c>
      <c r="R121" s="206">
        <f>Q121*H121</f>
        <v>0.0011199999999999999</v>
      </c>
      <c r="S121" s="206">
        <v>0</v>
      </c>
      <c r="T121" s="207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5" t="s">
        <v>231</v>
      </c>
      <c r="AT121" s="175" t="s">
        <v>141</v>
      </c>
      <c r="AU121" s="175" t="s">
        <v>80</v>
      </c>
      <c r="AY121" s="17" t="s">
        <v>139</v>
      </c>
      <c r="BE121" s="176">
        <f>IF(N121="základní",J121,0)</f>
        <v>568784.5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76</v>
      </c>
      <c r="BK121" s="176">
        <f>ROUND(I121*H121,2)</f>
        <v>568784.5</v>
      </c>
      <c r="BL121" s="17" t="s">
        <v>231</v>
      </c>
      <c r="BM121" s="175" t="s">
        <v>1106</v>
      </c>
    </row>
    <row r="122" s="2" customFormat="1" ht="6.96" customHeight="1">
      <c r="A122" s="30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1"/>
      <c r="M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1107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ROUND(J118, 2)</f>
        <v>787125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ROUND((SUM(BE118:BE121)),  2)</f>
        <v>787125</v>
      </c>
      <c r="G33" s="30"/>
      <c r="H33" s="30"/>
      <c r="I33" s="120">
        <v>0.20999999999999999</v>
      </c>
      <c r="J33" s="119">
        <f>ROUND(((SUM(BE118:BE121))*I33),  2)</f>
        <v>165296.25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ROUND((SUM(BF118:BF121)),  2)</f>
        <v>0</v>
      </c>
      <c r="G34" s="30"/>
      <c r="H34" s="30"/>
      <c r="I34" s="120">
        <v>0.14999999999999999</v>
      </c>
      <c r="J34" s="119">
        <f>ROUND(((SUM(BF118:BF121))*I34),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ROUND((SUM(BG118:BG121)),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ROUND((SUM(BH118:BH121)),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ROUND((SUM(BI118:BI121)),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952421.25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4 - Vzduchotechnika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J118</f>
        <v>787125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110</v>
      </c>
      <c r="E97" s="134"/>
      <c r="F97" s="134"/>
      <c r="G97" s="134"/>
      <c r="H97" s="134"/>
      <c r="I97" s="134"/>
      <c r="J97" s="135">
        <f>J119</f>
        <v>787125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1108</v>
      </c>
      <c r="E98" s="138"/>
      <c r="F98" s="138"/>
      <c r="G98" s="138"/>
      <c r="H98" s="138"/>
      <c r="I98" s="138"/>
      <c r="J98" s="139">
        <f>J120</f>
        <v>787125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124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Podkrovní vestavba budovy č.p. 1 v Českém Brodě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96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4 - Vzduchotechnika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18</v>
      </c>
      <c r="D112" s="30"/>
      <c r="E112" s="30"/>
      <c r="F112" s="24" t="str">
        <f>F12</f>
        <v>parc. č. st. 7 v Českém Brodě</v>
      </c>
      <c r="G112" s="30"/>
      <c r="H112" s="30"/>
      <c r="I112" s="27" t="s">
        <v>20</v>
      </c>
      <c r="J112" s="60" t="str">
        <f>IF(J12="","",J12)</f>
        <v>30. 8. 2023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22</v>
      </c>
      <c r="D114" s="30"/>
      <c r="E114" s="30"/>
      <c r="F114" s="24" t="str">
        <f>E15</f>
        <v xml:space="preserve"> </v>
      </c>
      <c r="G114" s="30"/>
      <c r="H114" s="30"/>
      <c r="I114" s="27" t="s">
        <v>27</v>
      </c>
      <c r="J114" s="28" t="str">
        <f>E21</f>
        <v xml:space="preserve"> 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26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29</v>
      </c>
      <c r="J115" s="28" t="str">
        <f>E24</f>
        <v xml:space="preserve"> 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125</v>
      </c>
      <c r="D117" s="143" t="s">
        <v>56</v>
      </c>
      <c r="E117" s="143" t="s">
        <v>52</v>
      </c>
      <c r="F117" s="143" t="s">
        <v>53</v>
      </c>
      <c r="G117" s="143" t="s">
        <v>126</v>
      </c>
      <c r="H117" s="143" t="s">
        <v>127</v>
      </c>
      <c r="I117" s="143" t="s">
        <v>128</v>
      </c>
      <c r="J117" s="144" t="s">
        <v>100</v>
      </c>
      <c r="K117" s="145" t="s">
        <v>129</v>
      </c>
      <c r="L117" s="146"/>
      <c r="M117" s="77" t="s">
        <v>1</v>
      </c>
      <c r="N117" s="78" t="s">
        <v>35</v>
      </c>
      <c r="O117" s="78" t="s">
        <v>130</v>
      </c>
      <c r="P117" s="78" t="s">
        <v>131</v>
      </c>
      <c r="Q117" s="78" t="s">
        <v>132</v>
      </c>
      <c r="R117" s="78" t="s">
        <v>133</v>
      </c>
      <c r="S117" s="78" t="s">
        <v>134</v>
      </c>
      <c r="T117" s="79" t="s">
        <v>135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136</v>
      </c>
      <c r="D118" s="30"/>
      <c r="E118" s="30"/>
      <c r="F118" s="30"/>
      <c r="G118" s="30"/>
      <c r="H118" s="30"/>
      <c r="I118" s="30"/>
      <c r="J118" s="147">
        <f>BK118</f>
        <v>787125</v>
      </c>
      <c r="K118" s="30"/>
      <c r="L118" s="31"/>
      <c r="M118" s="80"/>
      <c r="N118" s="64"/>
      <c r="O118" s="81"/>
      <c r="P118" s="148">
        <f>P119</f>
        <v>3.2789999999999999</v>
      </c>
      <c r="Q118" s="81"/>
      <c r="R118" s="148">
        <f>R119</f>
        <v>0</v>
      </c>
      <c r="S118" s="81"/>
      <c r="T118" s="149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70</v>
      </c>
      <c r="AU118" s="17" t="s">
        <v>102</v>
      </c>
      <c r="BK118" s="150">
        <f>BK119</f>
        <v>787125</v>
      </c>
    </row>
    <row r="119" s="12" customFormat="1" ht="25.92" customHeight="1">
      <c r="A119" s="12"/>
      <c r="B119" s="151"/>
      <c r="C119" s="12"/>
      <c r="D119" s="152" t="s">
        <v>70</v>
      </c>
      <c r="E119" s="153" t="s">
        <v>327</v>
      </c>
      <c r="F119" s="153" t="s">
        <v>328</v>
      </c>
      <c r="G119" s="12"/>
      <c r="H119" s="12"/>
      <c r="I119" s="12"/>
      <c r="J119" s="154">
        <f>BK119</f>
        <v>787125</v>
      </c>
      <c r="K119" s="12"/>
      <c r="L119" s="151"/>
      <c r="M119" s="155"/>
      <c r="N119" s="156"/>
      <c r="O119" s="156"/>
      <c r="P119" s="157">
        <f>P120</f>
        <v>3.2789999999999999</v>
      </c>
      <c r="Q119" s="156"/>
      <c r="R119" s="157">
        <f>R120</f>
        <v>0</v>
      </c>
      <c r="S119" s="156"/>
      <c r="T119" s="15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59" t="s">
        <v>70</v>
      </c>
      <c r="AU119" s="159" t="s">
        <v>71</v>
      </c>
      <c r="AY119" s="152" t="s">
        <v>139</v>
      </c>
      <c r="BK119" s="160">
        <f>BK120</f>
        <v>787125</v>
      </c>
    </row>
    <row r="120" s="12" customFormat="1" ht="22.8" customHeight="1">
      <c r="A120" s="12"/>
      <c r="B120" s="151"/>
      <c r="C120" s="12"/>
      <c r="D120" s="152" t="s">
        <v>70</v>
      </c>
      <c r="E120" s="161" t="s">
        <v>1109</v>
      </c>
      <c r="F120" s="161" t="s">
        <v>87</v>
      </c>
      <c r="G120" s="12"/>
      <c r="H120" s="12"/>
      <c r="I120" s="12"/>
      <c r="J120" s="162">
        <f>BK120</f>
        <v>787125</v>
      </c>
      <c r="K120" s="12"/>
      <c r="L120" s="151"/>
      <c r="M120" s="155"/>
      <c r="N120" s="156"/>
      <c r="O120" s="156"/>
      <c r="P120" s="157">
        <f>P121</f>
        <v>3.2789999999999999</v>
      </c>
      <c r="Q120" s="156"/>
      <c r="R120" s="157">
        <f>R121</f>
        <v>0</v>
      </c>
      <c r="S120" s="156"/>
      <c r="T120" s="15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80</v>
      </c>
      <c r="AT120" s="159" t="s">
        <v>70</v>
      </c>
      <c r="AU120" s="159" t="s">
        <v>76</v>
      </c>
      <c r="AY120" s="152" t="s">
        <v>139</v>
      </c>
      <c r="BK120" s="160">
        <f>BK121</f>
        <v>787125</v>
      </c>
    </row>
    <row r="121" s="2" customFormat="1" ht="16.5" customHeight="1">
      <c r="A121" s="30"/>
      <c r="B121" s="163"/>
      <c r="C121" s="164" t="s">
        <v>76</v>
      </c>
      <c r="D121" s="164" t="s">
        <v>141</v>
      </c>
      <c r="E121" s="165" t="s">
        <v>1110</v>
      </c>
      <c r="F121" s="166" t="s">
        <v>1111</v>
      </c>
      <c r="G121" s="167" t="s">
        <v>1098</v>
      </c>
      <c r="H121" s="168">
        <v>1</v>
      </c>
      <c r="I121" s="169">
        <v>787125</v>
      </c>
      <c r="J121" s="169">
        <f>ROUND(I121*H121,2)</f>
        <v>787125</v>
      </c>
      <c r="K121" s="170"/>
      <c r="L121" s="31"/>
      <c r="M121" s="204" t="s">
        <v>1</v>
      </c>
      <c r="N121" s="205" t="s">
        <v>36</v>
      </c>
      <c r="O121" s="206">
        <v>3.2789999999999999</v>
      </c>
      <c r="P121" s="206">
        <f>O121*H121</f>
        <v>3.2789999999999999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5" t="s">
        <v>231</v>
      </c>
      <c r="AT121" s="175" t="s">
        <v>141</v>
      </c>
      <c r="AU121" s="175" t="s">
        <v>80</v>
      </c>
      <c r="AY121" s="17" t="s">
        <v>139</v>
      </c>
      <c r="BE121" s="176">
        <f>IF(N121="základní",J121,0)</f>
        <v>787125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76</v>
      </c>
      <c r="BK121" s="176">
        <f>ROUND(I121*H121,2)</f>
        <v>787125</v>
      </c>
      <c r="BL121" s="17" t="s">
        <v>231</v>
      </c>
      <c r="BM121" s="175" t="s">
        <v>1112</v>
      </c>
    </row>
    <row r="122" s="2" customFormat="1" ht="6.96" customHeight="1">
      <c r="A122" s="30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1"/>
      <c r="M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1113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ROUND(J118, 2)</f>
        <v>904963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ROUND((SUM(BE118:BE122)),  2)</f>
        <v>904963</v>
      </c>
      <c r="G33" s="30"/>
      <c r="H33" s="30"/>
      <c r="I33" s="120">
        <v>0.20999999999999999</v>
      </c>
      <c r="J33" s="119">
        <f>ROUND(((SUM(BE118:BE122))*I33),  2)</f>
        <v>190042.23000000001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ROUND((SUM(BF118:BF122)),  2)</f>
        <v>0</v>
      </c>
      <c r="G34" s="30"/>
      <c r="H34" s="30"/>
      <c r="I34" s="120">
        <v>0.14999999999999999</v>
      </c>
      <c r="J34" s="119">
        <f>ROUND(((SUM(BF118:BF122))*I34),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ROUND((SUM(BG118:BG122)),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ROUND((SUM(BH118:BH122)),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ROUND((SUM(BI118:BI122)),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1095005.23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5 - Elektroinstalace - silnoproud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J118</f>
        <v>904963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110</v>
      </c>
      <c r="E97" s="134"/>
      <c r="F97" s="134"/>
      <c r="G97" s="134"/>
      <c r="H97" s="134"/>
      <c r="I97" s="134"/>
      <c r="J97" s="135">
        <f>J119</f>
        <v>904963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1114</v>
      </c>
      <c r="E98" s="138"/>
      <c r="F98" s="138"/>
      <c r="G98" s="138"/>
      <c r="H98" s="138"/>
      <c r="I98" s="138"/>
      <c r="J98" s="139">
        <f>J120</f>
        <v>904963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124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Podkrovní vestavba budovy č.p. 1 v Českém Brodě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96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5 - Elektroinstalace - silnoproud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18</v>
      </c>
      <c r="D112" s="30"/>
      <c r="E112" s="30"/>
      <c r="F112" s="24" t="str">
        <f>F12</f>
        <v>parc. č. st. 7 v Českém Brodě</v>
      </c>
      <c r="G112" s="30"/>
      <c r="H112" s="30"/>
      <c r="I112" s="27" t="s">
        <v>20</v>
      </c>
      <c r="J112" s="60" t="str">
        <f>IF(J12="","",J12)</f>
        <v>30. 8. 2023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22</v>
      </c>
      <c r="D114" s="30"/>
      <c r="E114" s="30"/>
      <c r="F114" s="24" t="str">
        <f>E15</f>
        <v xml:space="preserve"> </v>
      </c>
      <c r="G114" s="30"/>
      <c r="H114" s="30"/>
      <c r="I114" s="27" t="s">
        <v>27</v>
      </c>
      <c r="J114" s="28" t="str">
        <f>E21</f>
        <v xml:space="preserve"> 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26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29</v>
      </c>
      <c r="J115" s="28" t="str">
        <f>E24</f>
        <v xml:space="preserve"> 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125</v>
      </c>
      <c r="D117" s="143" t="s">
        <v>56</v>
      </c>
      <c r="E117" s="143" t="s">
        <v>52</v>
      </c>
      <c r="F117" s="143" t="s">
        <v>53</v>
      </c>
      <c r="G117" s="143" t="s">
        <v>126</v>
      </c>
      <c r="H117" s="143" t="s">
        <v>127</v>
      </c>
      <c r="I117" s="143" t="s">
        <v>128</v>
      </c>
      <c r="J117" s="144" t="s">
        <v>100</v>
      </c>
      <c r="K117" s="145" t="s">
        <v>129</v>
      </c>
      <c r="L117" s="146"/>
      <c r="M117" s="77" t="s">
        <v>1</v>
      </c>
      <c r="N117" s="78" t="s">
        <v>35</v>
      </c>
      <c r="O117" s="78" t="s">
        <v>130</v>
      </c>
      <c r="P117" s="78" t="s">
        <v>131</v>
      </c>
      <c r="Q117" s="78" t="s">
        <v>132</v>
      </c>
      <c r="R117" s="78" t="s">
        <v>133</v>
      </c>
      <c r="S117" s="78" t="s">
        <v>134</v>
      </c>
      <c r="T117" s="79" t="s">
        <v>135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136</v>
      </c>
      <c r="D118" s="30"/>
      <c r="E118" s="30"/>
      <c r="F118" s="30"/>
      <c r="G118" s="30"/>
      <c r="H118" s="30"/>
      <c r="I118" s="30"/>
      <c r="J118" s="147">
        <f>BK118</f>
        <v>904963</v>
      </c>
      <c r="K118" s="30"/>
      <c r="L118" s="31"/>
      <c r="M118" s="80"/>
      <c r="N118" s="64"/>
      <c r="O118" s="81"/>
      <c r="P118" s="148">
        <f>P119</f>
        <v>0.087999999999999995</v>
      </c>
      <c r="Q118" s="81"/>
      <c r="R118" s="148">
        <f>R119</f>
        <v>0</v>
      </c>
      <c r="S118" s="81"/>
      <c r="T118" s="149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70</v>
      </c>
      <c r="AU118" s="17" t="s">
        <v>102</v>
      </c>
      <c r="BK118" s="150">
        <f>BK119</f>
        <v>904963</v>
      </c>
    </row>
    <row r="119" s="12" customFormat="1" ht="25.92" customHeight="1">
      <c r="A119" s="12"/>
      <c r="B119" s="151"/>
      <c r="C119" s="12"/>
      <c r="D119" s="152" t="s">
        <v>70</v>
      </c>
      <c r="E119" s="153" t="s">
        <v>327</v>
      </c>
      <c r="F119" s="153" t="s">
        <v>328</v>
      </c>
      <c r="G119" s="12"/>
      <c r="H119" s="12"/>
      <c r="I119" s="12"/>
      <c r="J119" s="154">
        <f>BK119</f>
        <v>904963</v>
      </c>
      <c r="K119" s="12"/>
      <c r="L119" s="151"/>
      <c r="M119" s="155"/>
      <c r="N119" s="156"/>
      <c r="O119" s="156"/>
      <c r="P119" s="157">
        <f>P120</f>
        <v>0.087999999999999995</v>
      </c>
      <c r="Q119" s="156"/>
      <c r="R119" s="157">
        <f>R120</f>
        <v>0</v>
      </c>
      <c r="S119" s="156"/>
      <c r="T119" s="15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59" t="s">
        <v>70</v>
      </c>
      <c r="AU119" s="159" t="s">
        <v>71</v>
      </c>
      <c r="AY119" s="152" t="s">
        <v>139</v>
      </c>
      <c r="BK119" s="160">
        <f>BK120</f>
        <v>904963</v>
      </c>
    </row>
    <row r="120" s="12" customFormat="1" ht="22.8" customHeight="1">
      <c r="A120" s="12"/>
      <c r="B120" s="151"/>
      <c r="C120" s="12"/>
      <c r="D120" s="152" t="s">
        <v>70</v>
      </c>
      <c r="E120" s="161" t="s">
        <v>1115</v>
      </c>
      <c r="F120" s="161" t="s">
        <v>90</v>
      </c>
      <c r="G120" s="12"/>
      <c r="H120" s="12"/>
      <c r="I120" s="12"/>
      <c r="J120" s="162">
        <f>BK120</f>
        <v>904963</v>
      </c>
      <c r="K120" s="12"/>
      <c r="L120" s="151"/>
      <c r="M120" s="155"/>
      <c r="N120" s="156"/>
      <c r="O120" s="156"/>
      <c r="P120" s="157">
        <f>SUM(P121:P122)</f>
        <v>0.087999999999999995</v>
      </c>
      <c r="Q120" s="156"/>
      <c r="R120" s="157">
        <f>SUM(R121:R122)</f>
        <v>0</v>
      </c>
      <c r="S120" s="156"/>
      <c r="T120" s="158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80</v>
      </c>
      <c r="AT120" s="159" t="s">
        <v>70</v>
      </c>
      <c r="AU120" s="159" t="s">
        <v>76</v>
      </c>
      <c r="AY120" s="152" t="s">
        <v>139</v>
      </c>
      <c r="BK120" s="160">
        <f>SUM(BK121:BK122)</f>
        <v>904963</v>
      </c>
    </row>
    <row r="121" s="2" customFormat="1" ht="16.5" customHeight="1">
      <c r="A121" s="30"/>
      <c r="B121" s="163"/>
      <c r="C121" s="164" t="s">
        <v>76</v>
      </c>
      <c r="D121" s="164" t="s">
        <v>141</v>
      </c>
      <c r="E121" s="165" t="s">
        <v>1116</v>
      </c>
      <c r="F121" s="166" t="s">
        <v>1117</v>
      </c>
      <c r="G121" s="167" t="s">
        <v>1098</v>
      </c>
      <c r="H121" s="168">
        <v>1</v>
      </c>
      <c r="I121" s="169">
        <v>723929</v>
      </c>
      <c r="J121" s="169">
        <f>ROUND(I121*H121,2)</f>
        <v>723929</v>
      </c>
      <c r="K121" s="170"/>
      <c r="L121" s="31"/>
      <c r="M121" s="171" t="s">
        <v>1</v>
      </c>
      <c r="N121" s="172" t="s">
        <v>36</v>
      </c>
      <c r="O121" s="173">
        <v>0.043999999999999997</v>
      </c>
      <c r="P121" s="173">
        <f>O121*H121</f>
        <v>0.043999999999999997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5" t="s">
        <v>231</v>
      </c>
      <c r="AT121" s="175" t="s">
        <v>141</v>
      </c>
      <c r="AU121" s="175" t="s">
        <v>80</v>
      </c>
      <c r="AY121" s="17" t="s">
        <v>139</v>
      </c>
      <c r="BE121" s="176">
        <f>IF(N121="základní",J121,0)</f>
        <v>723929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76</v>
      </c>
      <c r="BK121" s="176">
        <f>ROUND(I121*H121,2)</f>
        <v>723929</v>
      </c>
      <c r="BL121" s="17" t="s">
        <v>231</v>
      </c>
      <c r="BM121" s="175" t="s">
        <v>1118</v>
      </c>
    </row>
    <row r="122" s="2" customFormat="1" ht="16.5" customHeight="1">
      <c r="A122" s="30"/>
      <c r="B122" s="163"/>
      <c r="C122" s="164" t="s">
        <v>80</v>
      </c>
      <c r="D122" s="164" t="s">
        <v>141</v>
      </c>
      <c r="E122" s="165" t="s">
        <v>1119</v>
      </c>
      <c r="F122" s="166" t="s">
        <v>1120</v>
      </c>
      <c r="G122" s="167" t="s">
        <v>1098</v>
      </c>
      <c r="H122" s="168">
        <v>1</v>
      </c>
      <c r="I122" s="169">
        <v>181034</v>
      </c>
      <c r="J122" s="169">
        <f>ROUND(I122*H122,2)</f>
        <v>181034</v>
      </c>
      <c r="K122" s="170"/>
      <c r="L122" s="31"/>
      <c r="M122" s="204" t="s">
        <v>1</v>
      </c>
      <c r="N122" s="205" t="s">
        <v>36</v>
      </c>
      <c r="O122" s="206">
        <v>0.043999999999999997</v>
      </c>
      <c r="P122" s="206">
        <f>O122*H122</f>
        <v>0.043999999999999997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75" t="s">
        <v>231</v>
      </c>
      <c r="AT122" s="175" t="s">
        <v>141</v>
      </c>
      <c r="AU122" s="175" t="s">
        <v>80</v>
      </c>
      <c r="AY122" s="17" t="s">
        <v>139</v>
      </c>
      <c r="BE122" s="176">
        <f>IF(N122="základní",J122,0)</f>
        <v>181034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76</v>
      </c>
      <c r="BK122" s="176">
        <f>ROUND(I122*H122,2)</f>
        <v>181034</v>
      </c>
      <c r="BL122" s="17" t="s">
        <v>231</v>
      </c>
      <c r="BM122" s="175" t="s">
        <v>1121</v>
      </c>
    </row>
    <row r="123" s="2" customFormat="1" ht="6.96" customHeight="1">
      <c r="A123" s="30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31"/>
      <c r="M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95</v>
      </c>
      <c r="L4" s="20"/>
      <c r="M4" s="11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14</v>
      </c>
      <c r="L6" s="20"/>
    </row>
    <row r="7" s="1" customFormat="1" ht="16.5" customHeight="1">
      <c r="B7" s="20"/>
      <c r="E7" s="113" t="str">
        <f>'Rekapitulace stavby'!K6</f>
        <v>Podkrovní vestavba budovy č.p. 1 v Českém Brodě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96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58" t="s">
        <v>1122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16</v>
      </c>
      <c r="E11" s="30"/>
      <c r="F11" s="24" t="s">
        <v>1</v>
      </c>
      <c r="G11" s="30"/>
      <c r="H11" s="30"/>
      <c r="I11" s="27" t="s">
        <v>17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18</v>
      </c>
      <c r="E12" s="30"/>
      <c r="F12" s="24" t="s">
        <v>19</v>
      </c>
      <c r="G12" s="30"/>
      <c r="H12" s="30"/>
      <c r="I12" s="27" t="s">
        <v>20</v>
      </c>
      <c r="J12" s="60" t="str">
        <f>'Rekapitulace stavby'!AN8</f>
        <v>30. 8. 2023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4" t="str">
        <f>IF('Rekapitulace stavby'!AN10="","",'Rekapitulace stavby'!AN10)</f>
        <v/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tr">
        <f>IF('Rekapitulace stavby'!E11="","",'Rekapitulace stavby'!E11)</f>
        <v xml:space="preserve"> </v>
      </c>
      <c r="F15" s="30"/>
      <c r="G15" s="30"/>
      <c r="H15" s="30"/>
      <c r="I15" s="27" t="s">
        <v>25</v>
      </c>
      <c r="J15" s="24" t="str">
        <f>IF('Rekapitulace stavby'!AN11="","",'Rekapitulace stavby'!AN11)</f>
        <v/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4" t="str">
        <f>'Rekapitulace stavby'!AN13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'Rekapitulace stavby'!E14</f>
        <v xml:space="preserve"> </v>
      </c>
      <c r="F18" s="24"/>
      <c r="G18" s="24"/>
      <c r="H18" s="24"/>
      <c r="I18" s="27" t="s">
        <v>25</v>
      </c>
      <c r="J18" s="24" t="str">
        <f>'Rekapitulace stavby'!AN14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4" t="str">
        <f>IF('Rekapitulace stavby'!AN16="","",'Rekapitulace stavby'!AN16)</f>
        <v/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tr">
        <f>IF('Rekapitulace stavby'!E17="","",'Rekapitulace stavby'!E17)</f>
        <v xml:space="preserve"> </v>
      </c>
      <c r="F21" s="30"/>
      <c r="G21" s="30"/>
      <c r="H21" s="30"/>
      <c r="I21" s="27" t="s">
        <v>25</v>
      </c>
      <c r="J21" s="24" t="str">
        <f>IF('Rekapitulace stavby'!AN17="","",'Rekapitulace stavby'!AN17)</f>
        <v/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23</v>
      </c>
      <c r="J23" s="24" t="str">
        <f>IF('Rekapitulace stavby'!AN19="","",'Rekapitulace stavby'!AN19)</f>
        <v/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7" t="s">
        <v>25</v>
      </c>
      <c r="J24" s="24" t="str">
        <f>IF('Rekapitulace stavby'!AN20="","",'Rekapitulace stavby'!AN20)</f>
        <v/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4"/>
      <c r="B27" s="115"/>
      <c r="C27" s="114"/>
      <c r="D27" s="114"/>
      <c r="E27" s="28" t="s">
        <v>1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7" t="s">
        <v>31</v>
      </c>
      <c r="E30" s="30"/>
      <c r="F30" s="30"/>
      <c r="G30" s="30"/>
      <c r="H30" s="30"/>
      <c r="I30" s="30"/>
      <c r="J30" s="87">
        <f>ROUND(J118, 2)</f>
        <v>194807.20000000001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33</v>
      </c>
      <c r="G32" s="30"/>
      <c r="H32" s="30"/>
      <c r="I32" s="35" t="s">
        <v>32</v>
      </c>
      <c r="J32" s="35" t="s">
        <v>34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8" t="s">
        <v>35</v>
      </c>
      <c r="E33" s="27" t="s">
        <v>36</v>
      </c>
      <c r="F33" s="119">
        <f>ROUND((SUM(BE118:BE121)),  2)</f>
        <v>194807.20000000001</v>
      </c>
      <c r="G33" s="30"/>
      <c r="H33" s="30"/>
      <c r="I33" s="120">
        <v>0.20999999999999999</v>
      </c>
      <c r="J33" s="119">
        <f>ROUND(((SUM(BE118:BE121))*I33),  2)</f>
        <v>40909.510000000002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27" t="s">
        <v>37</v>
      </c>
      <c r="F34" s="119">
        <f>ROUND((SUM(BF118:BF121)),  2)</f>
        <v>0</v>
      </c>
      <c r="G34" s="30"/>
      <c r="H34" s="30"/>
      <c r="I34" s="120">
        <v>0.14999999999999999</v>
      </c>
      <c r="J34" s="119">
        <f>ROUND(((SUM(BF118:BF121))*I34),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38</v>
      </c>
      <c r="F35" s="119">
        <f>ROUND((SUM(BG118:BG121)),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39</v>
      </c>
      <c r="F36" s="119">
        <f>ROUND((SUM(BH118:BH121)),  2)</f>
        <v>0</v>
      </c>
      <c r="G36" s="30"/>
      <c r="H36" s="30"/>
      <c r="I36" s="120">
        <v>0.14999999999999999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40</v>
      </c>
      <c r="F37" s="119">
        <f>ROUND((SUM(BI118:BI121)),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1"/>
      <c r="D39" s="122" t="s">
        <v>41</v>
      </c>
      <c r="E39" s="72"/>
      <c r="F39" s="72"/>
      <c r="G39" s="123" t="s">
        <v>42</v>
      </c>
      <c r="H39" s="124" t="s">
        <v>43</v>
      </c>
      <c r="I39" s="72"/>
      <c r="J39" s="125">
        <f>SUM(J30:J37)</f>
        <v>235716.71000000002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46"/>
      <c r="D50" s="47" t="s">
        <v>44</v>
      </c>
      <c r="E50" s="48"/>
      <c r="F50" s="48"/>
      <c r="G50" s="47" t="s">
        <v>45</v>
      </c>
      <c r="H50" s="48"/>
      <c r="I50" s="48"/>
      <c r="J50" s="48"/>
      <c r="K50" s="48"/>
      <c r="L50" s="4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49" t="s">
        <v>46</v>
      </c>
      <c r="E61" s="33"/>
      <c r="F61" s="127" t="s">
        <v>47</v>
      </c>
      <c r="G61" s="49" t="s">
        <v>46</v>
      </c>
      <c r="H61" s="33"/>
      <c r="I61" s="33"/>
      <c r="J61" s="128" t="s">
        <v>47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47" t="s">
        <v>48</v>
      </c>
      <c r="E65" s="50"/>
      <c r="F65" s="50"/>
      <c r="G65" s="47" t="s">
        <v>49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49" t="s">
        <v>46</v>
      </c>
      <c r="E76" s="33"/>
      <c r="F76" s="127" t="s">
        <v>47</v>
      </c>
      <c r="G76" s="49" t="s">
        <v>46</v>
      </c>
      <c r="H76" s="33"/>
      <c r="I76" s="33"/>
      <c r="J76" s="128" t="s">
        <v>47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Podkrovní vestavba budovy č.p. 1 v Českém Brodě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96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6 - Elektroinstalace - slaboproud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18</v>
      </c>
      <c r="D89" s="30"/>
      <c r="E89" s="30"/>
      <c r="F89" s="24" t="str">
        <f>F12</f>
        <v>parc. č. st. 7 v Českém Brodě</v>
      </c>
      <c r="G89" s="30"/>
      <c r="H89" s="30"/>
      <c r="I89" s="27" t="s">
        <v>20</v>
      </c>
      <c r="J89" s="60" t="str">
        <f>IF(J12="","",J12)</f>
        <v>30. 8. 2023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22</v>
      </c>
      <c r="D91" s="30"/>
      <c r="E91" s="30"/>
      <c r="F91" s="24" t="str">
        <f>E15</f>
        <v xml:space="preserve"> </v>
      </c>
      <c r="G91" s="30"/>
      <c r="H91" s="30"/>
      <c r="I91" s="27" t="s">
        <v>27</v>
      </c>
      <c r="J91" s="28" t="str">
        <f>E21</f>
        <v xml:space="preserve"> 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26</v>
      </c>
      <c r="D92" s="30"/>
      <c r="E92" s="30"/>
      <c r="F92" s="24" t="str">
        <f>IF(E18="","",E18)</f>
        <v xml:space="preserve"> </v>
      </c>
      <c r="G92" s="30"/>
      <c r="H92" s="30"/>
      <c r="I92" s="27" t="s">
        <v>29</v>
      </c>
      <c r="J92" s="28" t="str">
        <f>E24</f>
        <v xml:space="preserve"> 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99</v>
      </c>
      <c r="D94" s="121"/>
      <c r="E94" s="121"/>
      <c r="F94" s="121"/>
      <c r="G94" s="121"/>
      <c r="H94" s="121"/>
      <c r="I94" s="121"/>
      <c r="J94" s="130" t="s">
        <v>100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101</v>
      </c>
      <c r="D96" s="30"/>
      <c r="E96" s="30"/>
      <c r="F96" s="30"/>
      <c r="G96" s="30"/>
      <c r="H96" s="30"/>
      <c r="I96" s="30"/>
      <c r="J96" s="87">
        <f>J118</f>
        <v>194807.20000000001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102</v>
      </c>
    </row>
    <row r="97" s="9" customFormat="1" ht="24.96" customHeight="1">
      <c r="A97" s="9"/>
      <c r="B97" s="132"/>
      <c r="C97" s="9"/>
      <c r="D97" s="133" t="s">
        <v>110</v>
      </c>
      <c r="E97" s="134"/>
      <c r="F97" s="134"/>
      <c r="G97" s="134"/>
      <c r="H97" s="134"/>
      <c r="I97" s="134"/>
      <c r="J97" s="135">
        <f>J119</f>
        <v>194807.20000000001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1123</v>
      </c>
      <c r="E98" s="138"/>
      <c r="F98" s="138"/>
      <c r="G98" s="138"/>
      <c r="H98" s="138"/>
      <c r="I98" s="138"/>
      <c r="J98" s="139">
        <f>J120</f>
        <v>194807.20000000001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124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Podkrovní vestavba budovy č.p. 1 v Českém Brodě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96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6 - Elektroinstalace - slaboproud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18</v>
      </c>
      <c r="D112" s="30"/>
      <c r="E112" s="30"/>
      <c r="F112" s="24" t="str">
        <f>F12</f>
        <v>parc. č. st. 7 v Českém Brodě</v>
      </c>
      <c r="G112" s="30"/>
      <c r="H112" s="30"/>
      <c r="I112" s="27" t="s">
        <v>20</v>
      </c>
      <c r="J112" s="60" t="str">
        <f>IF(J12="","",J12)</f>
        <v>30. 8. 2023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22</v>
      </c>
      <c r="D114" s="30"/>
      <c r="E114" s="30"/>
      <c r="F114" s="24" t="str">
        <f>E15</f>
        <v xml:space="preserve"> </v>
      </c>
      <c r="G114" s="30"/>
      <c r="H114" s="30"/>
      <c r="I114" s="27" t="s">
        <v>27</v>
      </c>
      <c r="J114" s="28" t="str">
        <f>E21</f>
        <v xml:space="preserve"> 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26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29</v>
      </c>
      <c r="J115" s="28" t="str">
        <f>E24</f>
        <v xml:space="preserve"> 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125</v>
      </c>
      <c r="D117" s="143" t="s">
        <v>56</v>
      </c>
      <c r="E117" s="143" t="s">
        <v>52</v>
      </c>
      <c r="F117" s="143" t="s">
        <v>53</v>
      </c>
      <c r="G117" s="143" t="s">
        <v>126</v>
      </c>
      <c r="H117" s="143" t="s">
        <v>127</v>
      </c>
      <c r="I117" s="143" t="s">
        <v>128</v>
      </c>
      <c r="J117" s="144" t="s">
        <v>100</v>
      </c>
      <c r="K117" s="145" t="s">
        <v>129</v>
      </c>
      <c r="L117" s="146"/>
      <c r="M117" s="77" t="s">
        <v>1</v>
      </c>
      <c r="N117" s="78" t="s">
        <v>35</v>
      </c>
      <c r="O117" s="78" t="s">
        <v>130</v>
      </c>
      <c r="P117" s="78" t="s">
        <v>131</v>
      </c>
      <c r="Q117" s="78" t="s">
        <v>132</v>
      </c>
      <c r="R117" s="78" t="s">
        <v>133</v>
      </c>
      <c r="S117" s="78" t="s">
        <v>134</v>
      </c>
      <c r="T117" s="79" t="s">
        <v>135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136</v>
      </c>
      <c r="D118" s="30"/>
      <c r="E118" s="30"/>
      <c r="F118" s="30"/>
      <c r="G118" s="30"/>
      <c r="H118" s="30"/>
      <c r="I118" s="30"/>
      <c r="J118" s="147">
        <f>BK118</f>
        <v>194807.20000000001</v>
      </c>
      <c r="K118" s="30"/>
      <c r="L118" s="31"/>
      <c r="M118" s="80"/>
      <c r="N118" s="64"/>
      <c r="O118" s="81"/>
      <c r="P118" s="148">
        <f>P119</f>
        <v>0.050000000000000003</v>
      </c>
      <c r="Q118" s="81"/>
      <c r="R118" s="148">
        <f>R119</f>
        <v>0</v>
      </c>
      <c r="S118" s="81"/>
      <c r="T118" s="149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70</v>
      </c>
      <c r="AU118" s="17" t="s">
        <v>102</v>
      </c>
      <c r="BK118" s="150">
        <f>BK119</f>
        <v>194807.20000000001</v>
      </c>
    </row>
    <row r="119" s="12" customFormat="1" ht="25.92" customHeight="1">
      <c r="A119" s="12"/>
      <c r="B119" s="151"/>
      <c r="C119" s="12"/>
      <c r="D119" s="152" t="s">
        <v>70</v>
      </c>
      <c r="E119" s="153" t="s">
        <v>327</v>
      </c>
      <c r="F119" s="153" t="s">
        <v>328</v>
      </c>
      <c r="G119" s="12"/>
      <c r="H119" s="12"/>
      <c r="I119" s="12"/>
      <c r="J119" s="154">
        <f>BK119</f>
        <v>194807.20000000001</v>
      </c>
      <c r="K119" s="12"/>
      <c r="L119" s="151"/>
      <c r="M119" s="155"/>
      <c r="N119" s="156"/>
      <c r="O119" s="156"/>
      <c r="P119" s="157">
        <f>P120</f>
        <v>0.050000000000000003</v>
      </c>
      <c r="Q119" s="156"/>
      <c r="R119" s="157">
        <f>R120</f>
        <v>0</v>
      </c>
      <c r="S119" s="156"/>
      <c r="T119" s="15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59" t="s">
        <v>70</v>
      </c>
      <c r="AU119" s="159" t="s">
        <v>71</v>
      </c>
      <c r="AY119" s="152" t="s">
        <v>139</v>
      </c>
      <c r="BK119" s="160">
        <f>BK120</f>
        <v>194807.20000000001</v>
      </c>
    </row>
    <row r="120" s="12" customFormat="1" ht="22.8" customHeight="1">
      <c r="A120" s="12"/>
      <c r="B120" s="151"/>
      <c r="C120" s="12"/>
      <c r="D120" s="152" t="s">
        <v>70</v>
      </c>
      <c r="E120" s="161" t="s">
        <v>1124</v>
      </c>
      <c r="F120" s="161" t="s">
        <v>93</v>
      </c>
      <c r="G120" s="12"/>
      <c r="H120" s="12"/>
      <c r="I120" s="12"/>
      <c r="J120" s="162">
        <f>BK120</f>
        <v>194807.20000000001</v>
      </c>
      <c r="K120" s="12"/>
      <c r="L120" s="151"/>
      <c r="M120" s="155"/>
      <c r="N120" s="156"/>
      <c r="O120" s="156"/>
      <c r="P120" s="157">
        <f>P121</f>
        <v>0.050000000000000003</v>
      </c>
      <c r="Q120" s="156"/>
      <c r="R120" s="157">
        <f>R121</f>
        <v>0</v>
      </c>
      <c r="S120" s="156"/>
      <c r="T120" s="15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2" t="s">
        <v>80</v>
      </c>
      <c r="AT120" s="159" t="s">
        <v>70</v>
      </c>
      <c r="AU120" s="159" t="s">
        <v>76</v>
      </c>
      <c r="AY120" s="152" t="s">
        <v>139</v>
      </c>
      <c r="BK120" s="160">
        <f>BK121</f>
        <v>194807.20000000001</v>
      </c>
    </row>
    <row r="121" s="2" customFormat="1" ht="16.5" customHeight="1">
      <c r="A121" s="30"/>
      <c r="B121" s="163"/>
      <c r="C121" s="164" t="s">
        <v>76</v>
      </c>
      <c r="D121" s="164" t="s">
        <v>141</v>
      </c>
      <c r="E121" s="165" t="s">
        <v>1125</v>
      </c>
      <c r="F121" s="166" t="s">
        <v>1126</v>
      </c>
      <c r="G121" s="167" t="s">
        <v>1098</v>
      </c>
      <c r="H121" s="168">
        <v>1</v>
      </c>
      <c r="I121" s="169">
        <v>194807.20000000001</v>
      </c>
      <c r="J121" s="169">
        <f>ROUND(I121*H121,2)</f>
        <v>194807.20000000001</v>
      </c>
      <c r="K121" s="170"/>
      <c r="L121" s="31"/>
      <c r="M121" s="204" t="s">
        <v>1</v>
      </c>
      <c r="N121" s="205" t="s">
        <v>36</v>
      </c>
      <c r="O121" s="206">
        <v>0.050000000000000003</v>
      </c>
      <c r="P121" s="206">
        <f>O121*H121</f>
        <v>0.050000000000000003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5" t="s">
        <v>231</v>
      </c>
      <c r="AT121" s="175" t="s">
        <v>141</v>
      </c>
      <c r="AU121" s="175" t="s">
        <v>80</v>
      </c>
      <c r="AY121" s="17" t="s">
        <v>139</v>
      </c>
      <c r="BE121" s="176">
        <f>IF(N121="základní",J121,0)</f>
        <v>194807.20000000001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76</v>
      </c>
      <c r="BK121" s="176">
        <f>ROUND(I121*H121,2)</f>
        <v>194807.20000000001</v>
      </c>
      <c r="BL121" s="17" t="s">
        <v>231</v>
      </c>
      <c r="BM121" s="175" t="s">
        <v>1127</v>
      </c>
    </row>
    <row r="122" s="2" customFormat="1" ht="6.96" customHeight="1">
      <c r="A122" s="30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31"/>
      <c r="M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Dobr</dc:creator>
  <cp:lastModifiedBy>Michal Dobr</cp:lastModifiedBy>
  <dcterms:created xsi:type="dcterms:W3CDTF">2023-09-18T20:37:54Z</dcterms:created>
  <dcterms:modified xsi:type="dcterms:W3CDTF">2023-09-18T20:38:01Z</dcterms:modified>
</cp:coreProperties>
</file>